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94FC2502-4470-49E2-B2C8-E1C041FACC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พนักงานมหาวิทยาลัย(เงินแผ่นดิน)" sheetId="27" r:id="rId2"/>
  </sheets>
  <definedNames>
    <definedName name="_xlnm._FilterDatabase" localSheetId="1" hidden="1">'พนักงานมหาวิทยาลัย(เงินแผ่นดิน)'!$A$1:$BE$154</definedName>
    <definedName name="_xlnm.Print_Titles" localSheetId="1">'พนักงานมหาวิทยาลัย(เงินแผ่นดิน)'!$4:$11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27" l="1"/>
  <c r="L21" i="27"/>
  <c r="I21" i="27" s="1"/>
  <c r="P21" i="27"/>
  <c r="M21" i="27" s="1"/>
  <c r="AB21" i="27"/>
  <c r="AD21" i="27"/>
  <c r="L22" i="27"/>
  <c r="I22" i="27" s="1"/>
  <c r="P22" i="27"/>
  <c r="M22" i="27" s="1"/>
  <c r="AB22" i="27"/>
  <c r="G22" i="27" s="1"/>
  <c r="AD22" i="27"/>
  <c r="L23" i="27"/>
  <c r="I23" i="27" s="1"/>
  <c r="P23" i="27"/>
  <c r="M23" i="27" s="1"/>
  <c r="AB23" i="27"/>
  <c r="G23" i="27" s="1"/>
  <c r="AD23" i="27"/>
  <c r="L24" i="27"/>
  <c r="I24" i="27" s="1"/>
  <c r="P24" i="27"/>
  <c r="M24" i="27" s="1"/>
  <c r="AB24" i="27"/>
  <c r="G24" i="27" s="1"/>
  <c r="AD24" i="27"/>
  <c r="L25" i="27"/>
  <c r="I25" i="27" s="1"/>
  <c r="P25" i="27"/>
  <c r="M25" i="27" s="1"/>
  <c r="AB25" i="27"/>
  <c r="G25" i="27" s="1"/>
  <c r="AD25" i="27"/>
  <c r="L26" i="27"/>
  <c r="I26" i="27" s="1"/>
  <c r="P26" i="27"/>
  <c r="M26" i="27" s="1"/>
  <c r="AB26" i="27"/>
  <c r="AD26" i="27"/>
  <c r="L27" i="27"/>
  <c r="I27" i="27" s="1"/>
  <c r="P27" i="27"/>
  <c r="M27" i="27" s="1"/>
  <c r="AB27" i="27"/>
  <c r="G27" i="27" s="1"/>
  <c r="AD27" i="27"/>
  <c r="L13" i="27"/>
  <c r="I13" i="27" s="1"/>
  <c r="P13" i="27"/>
  <c r="M13" i="27" s="1"/>
  <c r="AB13" i="27"/>
  <c r="AD13" i="27"/>
  <c r="L14" i="27"/>
  <c r="I14" i="27" s="1"/>
  <c r="P14" i="27"/>
  <c r="M14" i="27" s="1"/>
  <c r="AB14" i="27"/>
  <c r="G14" i="27" s="1"/>
  <c r="AD14" i="27"/>
  <c r="L15" i="27"/>
  <c r="I15" i="27" s="1"/>
  <c r="P15" i="27"/>
  <c r="M15" i="27" s="1"/>
  <c r="AB15" i="27"/>
  <c r="AD15" i="27"/>
  <c r="L16" i="27"/>
  <c r="I16" i="27" s="1"/>
  <c r="P16" i="27"/>
  <c r="M16" i="27" s="1"/>
  <c r="AB16" i="27"/>
  <c r="G16" i="27" s="1"/>
  <c r="AD16" i="27"/>
  <c r="L17" i="27"/>
  <c r="I17" i="27" s="1"/>
  <c r="P17" i="27"/>
  <c r="M17" i="27" s="1"/>
  <c r="AB17" i="27"/>
  <c r="G17" i="27" s="1"/>
  <c r="AD17" i="27"/>
  <c r="L18" i="27"/>
  <c r="I18" i="27" s="1"/>
  <c r="P18" i="27"/>
  <c r="M18" i="27" s="1"/>
  <c r="AB18" i="27"/>
  <c r="AD18" i="27"/>
  <c r="L19" i="27"/>
  <c r="I19" i="27" s="1"/>
  <c r="P19" i="27"/>
  <c r="M19" i="27" s="1"/>
  <c r="AB19" i="27"/>
  <c r="G19" i="27" s="1"/>
  <c r="AD19" i="27"/>
  <c r="L20" i="27"/>
  <c r="I20" i="27" s="1"/>
  <c r="P20" i="27"/>
  <c r="M20" i="27" s="1"/>
  <c r="AB20" i="27"/>
  <c r="G20" i="27" s="1"/>
  <c r="AD20" i="27"/>
  <c r="Y28" i="27"/>
  <c r="F28" i="27"/>
  <c r="W28" i="27" l="1"/>
  <c r="R18" i="27"/>
  <c r="Q18" i="27" s="1"/>
  <c r="R16" i="27"/>
  <c r="Q16" i="27" s="1"/>
  <c r="R23" i="27"/>
  <c r="R25" i="27"/>
  <c r="R19" i="27"/>
  <c r="Q19" i="27" s="1"/>
  <c r="R20" i="27"/>
  <c r="Q20" i="27" s="1"/>
  <c r="R22" i="27"/>
  <c r="Q22" i="27" s="1"/>
  <c r="R14" i="27"/>
  <c r="Q14" i="27" s="1"/>
  <c r="R13" i="27"/>
  <c r="R15" i="27"/>
  <c r="Q15" i="27" s="1"/>
  <c r="R24" i="27"/>
  <c r="Q24" i="27" s="1"/>
  <c r="G26" i="27"/>
  <c r="R17" i="27"/>
  <c r="Q17" i="27" s="1"/>
  <c r="R27" i="27"/>
  <c r="Q27" i="27" s="1"/>
  <c r="G21" i="27"/>
  <c r="G18" i="27"/>
  <c r="G15" i="27"/>
  <c r="R26" i="27"/>
  <c r="Q26" i="27" s="1"/>
  <c r="R21" i="27"/>
  <c r="Q21" i="27" s="1"/>
  <c r="F29" i="27"/>
  <c r="F32" i="27" s="1"/>
  <c r="AB28" i="27"/>
  <c r="S25" i="27" l="1"/>
  <c r="T25" i="27" s="1"/>
  <c r="Q25" i="27"/>
  <c r="T13" i="27"/>
  <c r="Q13" i="27"/>
  <c r="S23" i="27"/>
  <c r="T23" i="27" s="1"/>
  <c r="Q23" i="27"/>
  <c r="S16" i="27"/>
  <c r="T16" i="27" s="1"/>
  <c r="S18" i="27"/>
  <c r="T18" i="27" s="1"/>
  <c r="S22" i="27"/>
  <c r="T22" i="27" s="1"/>
  <c r="S19" i="27"/>
  <c r="T19" i="27" s="1"/>
  <c r="S14" i="27"/>
  <c r="T14" i="27" s="1"/>
  <c r="S20" i="27"/>
  <c r="T20" i="27" s="1"/>
  <c r="G28" i="27"/>
  <c r="S24" i="27"/>
  <c r="T24" i="27" s="1"/>
  <c r="S21" i="27"/>
  <c r="T21" i="27" s="1"/>
  <c r="S26" i="27"/>
  <c r="T26" i="27" s="1"/>
  <c r="AA26" i="27" s="1"/>
  <c r="S27" i="27"/>
  <c r="T27" i="27" s="1"/>
  <c r="S15" i="27"/>
  <c r="T15" i="27" s="1"/>
  <c r="S17" i="27"/>
  <c r="T17" i="27" s="1"/>
  <c r="AA27" i="27" l="1"/>
  <c r="AC27" i="27" s="1"/>
  <c r="AE27" i="27" s="1"/>
  <c r="AI27" i="27" s="1"/>
  <c r="AA15" i="27"/>
  <c r="AC15" i="27" s="1"/>
  <c r="AE15" i="27" s="1"/>
  <c r="AI15" i="27" s="1"/>
  <c r="AA17" i="27"/>
  <c r="AC17" i="27" s="1"/>
  <c r="AE17" i="27" s="1"/>
  <c r="AJ17" i="27" s="1"/>
  <c r="AA24" i="27"/>
  <c r="AC24" i="27" s="1"/>
  <c r="AE24" i="27" s="1"/>
  <c r="AI24" i="27" s="1"/>
  <c r="AA25" i="27"/>
  <c r="AC25" i="27" s="1"/>
  <c r="AE25" i="27" s="1"/>
  <c r="AC26" i="27"/>
  <c r="AE26" i="27" s="1"/>
  <c r="AI26" i="27" s="1"/>
  <c r="AA20" i="27"/>
  <c r="AC20" i="27" s="1"/>
  <c r="AE20" i="27" s="1"/>
  <c r="AI20" i="27" s="1"/>
  <c r="AH20" i="27" s="1"/>
  <c r="AA22" i="27"/>
  <c r="AC22" i="27" s="1"/>
  <c r="AE22" i="27" s="1"/>
  <c r="AA23" i="27"/>
  <c r="AC23" i="27" s="1"/>
  <c r="AE23" i="27" s="1"/>
  <c r="AA16" i="27"/>
  <c r="AC16" i="27" s="1"/>
  <c r="AE16" i="27" s="1"/>
  <c r="AA18" i="27"/>
  <c r="AC18" i="27" s="1"/>
  <c r="AE18" i="27" s="1"/>
  <c r="AJ18" i="27" s="1"/>
  <c r="AA14" i="27"/>
  <c r="AC14" i="27" s="1"/>
  <c r="AE14" i="27" s="1"/>
  <c r="AI14" i="27" s="1"/>
  <c r="AA21" i="27"/>
  <c r="AC21" i="27" s="1"/>
  <c r="AE21" i="27" s="1"/>
  <c r="AI21" i="27" s="1"/>
  <c r="AA19" i="27"/>
  <c r="AC19" i="27" s="1"/>
  <c r="AE19" i="27" s="1"/>
  <c r="AI19" i="27" s="1"/>
  <c r="AA13" i="27"/>
  <c r="AC13" i="27" s="1"/>
  <c r="AE13" i="27" s="1"/>
  <c r="T28" i="27"/>
  <c r="AJ27" i="27" l="1"/>
  <c r="AJ26" i="27"/>
  <c r="AI17" i="27"/>
  <c r="AG17" i="27" s="1"/>
  <c r="AF17" i="27" s="1"/>
  <c r="AJ15" i="27"/>
  <c r="AJ21" i="27"/>
  <c r="AJ20" i="27"/>
  <c r="AG20" i="27"/>
  <c r="AF20" i="27" s="1"/>
  <c r="AJ19" i="27"/>
  <c r="AI18" i="27"/>
  <c r="AH18" i="27" s="1"/>
  <c r="AJ24" i="27"/>
  <c r="AG14" i="27"/>
  <c r="AF14" i="27" s="1"/>
  <c r="AH14" i="27"/>
  <c r="AJ14" i="27"/>
  <c r="AI25" i="27"/>
  <c r="AJ25" i="27"/>
  <c r="AI23" i="27"/>
  <c r="AJ23" i="27"/>
  <c r="AJ13" i="27"/>
  <c r="AI13" i="27"/>
  <c r="AI22" i="27"/>
  <c r="AJ22" i="27"/>
  <c r="AA28" i="27"/>
  <c r="AI16" i="27"/>
  <c r="AJ16" i="27"/>
  <c r="AH19" i="27"/>
  <c r="AG19" i="27"/>
  <c r="AF19" i="27" s="1"/>
  <c r="AG21" i="27"/>
  <c r="AF21" i="27" s="1"/>
  <c r="AH21" i="27"/>
  <c r="AG15" i="27"/>
  <c r="AF15" i="27" s="1"/>
  <c r="AH15" i="27"/>
  <c r="AG24" i="27"/>
  <c r="AF24" i="27" s="1"/>
  <c r="AH24" i="27"/>
  <c r="AG27" i="27"/>
  <c r="AF27" i="27" s="1"/>
  <c r="AH27" i="27"/>
  <c r="AG26" i="27"/>
  <c r="AF26" i="27" s="1"/>
  <c r="AH26" i="27"/>
  <c r="AH17" i="27" l="1"/>
  <c r="AG18" i="27"/>
  <c r="AF18" i="27" s="1"/>
  <c r="AG23" i="27"/>
  <c r="AF23" i="27" s="1"/>
  <c r="AH23" i="27"/>
  <c r="AG22" i="27"/>
  <c r="AF22" i="27" s="1"/>
  <c r="AH22" i="27"/>
  <c r="AG16" i="27"/>
  <c r="AF16" i="27" s="1"/>
  <c r="AH16" i="27"/>
  <c r="AG25" i="27"/>
  <c r="AF25" i="27" s="1"/>
  <c r="AH25" i="27"/>
  <c r="AH13" i="27"/>
  <c r="AG13" i="27"/>
  <c r="AF13" i="27" s="1"/>
  <c r="AH28" i="27" l="1"/>
  <c r="AF28" i="27"/>
  <c r="AG28" i="27"/>
  <c r="F33" i="27" l="1"/>
  <c r="F34" i="27"/>
</calcChain>
</file>

<file path=xl/sharedStrings.xml><?xml version="1.0" encoding="utf-8"?>
<sst xmlns="http://schemas.openxmlformats.org/spreadsheetml/2006/main" count="451" uniqueCount="162">
  <si>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</si>
  <si>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</si>
  <si>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</si>
  <si>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</si>
  <si>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</si>
  <si>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</si>
  <si>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</si>
  <si>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</si>
  <si>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</si>
  <si>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</si>
  <si>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</si>
  <si>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</si>
  <si>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</si>
  <si>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</si>
  <si>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</si>
  <si>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</si>
  <si>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</si>
  <si>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</si>
  <si>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</si>
  <si>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</si>
  <si>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</si>
  <si>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</si>
  <si>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</si>
  <si>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</si>
  <si>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</si>
  <si>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</si>
  <si>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</si>
  <si>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</si>
  <si>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</si>
  <si>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</si>
  <si>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</si>
  <si>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</si>
  <si>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</si>
  <si>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</si>
  <si>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</si>
  <si>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</si>
  <si>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</si>
  <si>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</si>
  <si>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</si>
  <si>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</si>
  <si>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</si>
  <si>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</si>
  <si>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</si>
  <si>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</si>
  <si>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</si>
  <si>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</si>
  <si>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</si>
  <si>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</si>
  <si>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</si>
  <si>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</si>
  <si>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</si>
  <si>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</si>
  <si>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</si>
  <si>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</si>
  <si>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</si>
  <si>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</si>
  <si>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</si>
  <si>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</si>
  <si>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</si>
  <si>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</si>
  <si>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</si>
  <si>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</si>
  <si>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</si>
  <si>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</si>
  <si>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</si>
  <si>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</si>
  <si>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</si>
  <si>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</si>
  <si>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</si>
  <si>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</si>
  <si>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</si>
  <si>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</si>
  <si>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</si>
  <si>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เลขที่</t>
  </si>
  <si>
    <t>ตำแหน่ง</t>
  </si>
  <si>
    <t>เงินตอบแทน</t>
  </si>
  <si>
    <t>พิเศษ</t>
  </si>
  <si>
    <t>ศาสตราจารย์ ได้รับเงินเดือนขั้นสูง</t>
  </si>
  <si>
    <t>ดีเด่น</t>
  </si>
  <si>
    <t>ดีมาก</t>
  </si>
  <si>
    <t>ดี</t>
  </si>
  <si>
    <t>ส่วนที่ 2</t>
  </si>
  <si>
    <t>(วงเงินที่ใช้เลื่อน Merit)</t>
  </si>
  <si>
    <t>Merit</t>
  </si>
  <si>
    <t xml:space="preserve">ส่วนที่ 3  </t>
  </si>
  <si>
    <t>(วงเงินที่ใช้เลื่อน Reward/Star)</t>
  </si>
  <si>
    <t>คะแนน</t>
  </si>
  <si>
    <t>เกรด</t>
  </si>
  <si>
    <t>พอใช้</t>
  </si>
  <si>
    <t>ร้อยละ</t>
  </si>
  <si>
    <t>ได้เลื่อนทั้ง 3 ส่วน</t>
  </si>
  <si>
    <t>Reward/Star</t>
  </si>
  <si>
    <t>ร้อยละที่</t>
  </si>
  <si>
    <t>ได้เลื่อน</t>
  </si>
  <si>
    <t>(9)</t>
  </si>
  <si>
    <t>(10)</t>
  </si>
  <si>
    <t>(11)</t>
  </si>
  <si>
    <t>ต้องปรับปรุง</t>
  </si>
  <si>
    <t>-</t>
  </si>
  <si>
    <t>สรุปผลการประเมินเป็นภาพรวม</t>
  </si>
  <si>
    <t>การประเมินผลการปฏิบัติราชการ</t>
  </si>
  <si>
    <t xml:space="preserve"> (ส่วนที่ 1 + ส่วนที่ 2 + ส่วนที่ 3 = วงเงินเลื่อนร้อยละ 4)</t>
  </si>
  <si>
    <t>รวมวงเงินเลื่อนร้อยละ 4</t>
  </si>
  <si>
    <t>(วงเงินที่ใช้เลื่อน COLA ร้อยละ 2)</t>
  </si>
  <si>
    <t>(ใส่ข้อมูล ลำดับที่ 1)</t>
  </si>
  <si>
    <t>(ใส่ข้อมูล ลำดับที่ 2)</t>
  </si>
  <si>
    <t>(ใส่ข้อมูล ลำดับที่ 3)</t>
  </si>
  <si>
    <t>(ใส่ข้อมูล ลำดับที่ 4)</t>
  </si>
  <si>
    <t>ไม่เกินร้อยละ 8</t>
  </si>
  <si>
    <r>
      <rPr>
        <b/>
        <u/>
        <sz val="14"/>
        <color rgb="FFFF0000"/>
        <rFont val="TH SarabunPSK"/>
        <family val="2"/>
      </rPr>
      <t xml:space="preserve">หัก </t>
    </r>
    <r>
      <rPr>
        <b/>
        <sz val="14"/>
        <color rgb="FFFF0000"/>
        <rFont val="TH SarabunPSK"/>
        <family val="2"/>
      </rPr>
      <t>วงเงินกรณีลาศึกษา</t>
    </r>
  </si>
  <si>
    <t>ลาศึกษาต่อ</t>
  </si>
  <si>
    <t>หมายเหตุ 1</t>
  </si>
  <si>
    <t>หมายเหตุ 2</t>
  </si>
  <si>
    <t>หมายเหตุ 3</t>
  </si>
  <si>
    <t/>
  </si>
  <si>
    <t>ไม่เกินร้อยละ 2</t>
  </si>
  <si>
    <t>(ตามข้อบังคับ ข้อ 11)</t>
  </si>
  <si>
    <t xml:space="preserve"> = ((9)x100)/(10)</t>
  </si>
  <si>
    <t xml:space="preserve"> = (11)</t>
  </si>
  <si>
    <t xml:space="preserve"> = (10) x (11)</t>
  </si>
  <si>
    <t>(12)</t>
  </si>
  <si>
    <t xml:space="preserve"> = (1) + (9)</t>
  </si>
  <si>
    <t>(13)</t>
  </si>
  <si>
    <t>(ใส่ข้อมูล ลำดับที่ 5)</t>
  </si>
  <si>
    <t xml:space="preserve"> = (2)+(5)+(7)+(8)</t>
  </si>
  <si>
    <t xml:space="preserve">    ที่ใช้เลื่อน Reward/Star ที่จะนำมาใส่ข้อมูลใน ลำดับที่ 4 ค่ะ</t>
  </si>
  <si>
    <t xml:space="preserve"> *คำแนะนำการใส่ข้อมูล*</t>
  </si>
  <si>
    <t>3. ใส่ข้อมูล ลำดับที่ 1-3 ให้ครบทุกคนแล้วจะทราบวงเงินคงเหลือ</t>
  </si>
  <si>
    <t>4. อย่าลืมใส่ข้อมูลวันลาใน ลำดับที่ 5 ด้วยนะคะ</t>
  </si>
  <si>
    <r>
      <t xml:space="preserve">2. </t>
    </r>
    <r>
      <rPr>
        <b/>
        <sz val="14"/>
        <color rgb="FF00B0F0"/>
        <rFont val="TH SarabunPSK"/>
        <family val="2"/>
      </rPr>
      <t>กรณีคนที่ลาศึกษาฯ</t>
    </r>
    <r>
      <rPr>
        <b/>
        <sz val="14"/>
        <rFont val="TH SarabunPSK"/>
        <family val="2"/>
      </rPr>
      <t xml:space="preserve"> ใส่ข้อมูใน </t>
    </r>
    <r>
      <rPr>
        <b/>
        <sz val="14"/>
        <color rgb="FF00B0F0"/>
        <rFont val="TH SarabunPSK"/>
        <family val="2"/>
      </rPr>
      <t>ช่องสีฟ้า</t>
    </r>
    <r>
      <rPr>
        <b/>
        <sz val="14"/>
        <rFont val="TH SarabunPSK"/>
        <family val="2"/>
      </rPr>
      <t xml:space="preserve"> เท่านั้น</t>
    </r>
  </si>
  <si>
    <r>
      <t xml:space="preserve">1. </t>
    </r>
    <r>
      <rPr>
        <b/>
        <sz val="14"/>
        <color rgb="FF00B050"/>
        <rFont val="TH SarabunPSK"/>
        <family val="2"/>
      </rPr>
      <t>กรณีคนที่เลื่อนเงินเดือนปกติ</t>
    </r>
    <r>
      <rPr>
        <b/>
        <sz val="14"/>
        <rFont val="TH SarabunPSK"/>
        <family val="2"/>
      </rPr>
      <t xml:space="preserve"> ใส่ข้อมูลใน </t>
    </r>
    <r>
      <rPr>
        <b/>
        <sz val="14"/>
        <color rgb="FF00B050"/>
        <rFont val="TH SarabunPSK"/>
        <family val="2"/>
      </rPr>
      <t>ช่องสีเขียว</t>
    </r>
    <r>
      <rPr>
        <b/>
        <sz val="14"/>
        <rFont val="TH SarabunPSK"/>
        <family val="2"/>
      </rPr>
      <t xml:space="preserve"> ให้ครบทุกช่อง</t>
    </r>
  </si>
  <si>
    <t>**</t>
  </si>
  <si>
    <r>
      <t xml:space="preserve"> - กรณีลาศึกษา ฝึกอบรม ดูงาน หรือปฏิบัติการวิจัย </t>
    </r>
    <r>
      <rPr>
        <b/>
        <sz val="22"/>
        <color rgb="FFFF0000"/>
        <rFont val="TH SarabunPSK"/>
        <family val="2"/>
      </rPr>
      <t>ตามระยะเวลา</t>
    </r>
    <r>
      <rPr>
        <b/>
        <sz val="18"/>
        <color rgb="FFFF0000"/>
        <rFont val="TH SarabunPSK"/>
        <family val="2"/>
      </rPr>
      <t xml:space="preserve">มีสิทธิได้รับการพิจารณาเลื่อนเงินเดือน ไม่เกินร้อยละ 2 ของเงินเดือน (ตามข้อบังคับ ข้อ 11) </t>
    </r>
  </si>
  <si>
    <t xml:space="preserve"> = (10) x (4)</t>
  </si>
  <si>
    <t xml:space="preserve"> = (1) x (6)</t>
  </si>
  <si>
    <t xml:space="preserve"> = (10) x 2%</t>
  </si>
  <si>
    <r>
      <t>หัก</t>
    </r>
    <r>
      <rPr>
        <b/>
        <sz val="14"/>
        <color rgb="FFFF0000"/>
        <rFont val="TH SarabunPSK"/>
        <family val="2"/>
      </rPr>
      <t xml:space="preserve"> ไว้ส่วนกลาง</t>
    </r>
  </si>
  <si>
    <t>แบบสรุปการพิจารณาเลื่อนเงินเดือนพนักงานมหาวิทยาลัย (เงินงบประมาณแผ่นดิน) ณ วันที่ 1 ตุลาคม 2568</t>
  </si>
  <si>
    <t xml:space="preserve">กรณีลาศึกษา ฝึกอบรม </t>
  </si>
  <si>
    <t>เงินที่ได้เลื่อน ณ 1 ตุลาคม 2568</t>
  </si>
  <si>
    <t xml:space="preserve">ดูงาน หรือปฏิบัติการวิจัย </t>
  </si>
  <si>
    <t>รอบที่ 1 (1 ก.ค. 67 - 31 ธ.ค .67)</t>
  </si>
  <si>
    <t>รอบที่ 2 (1 ม.ค. 68 - 30 มิ.ย. 68)</t>
  </si>
  <si>
    <t>คะแนนผลสัมฤทธิ์</t>
  </si>
  <si>
    <t>คะแนนพฤติกรรม</t>
  </si>
  <si>
    <t>ตั้งแต่วันที่ 1 ก.ค. 67- 30 มิ.ย. 68</t>
  </si>
  <si>
    <t xml:space="preserve">ของงาน </t>
  </si>
  <si>
    <t xml:space="preserve">การปฏิบัติงาน </t>
  </si>
  <si>
    <t>(ร้อยละ 70)</t>
  </si>
  <si>
    <t>(ร้อยละ 30)</t>
  </si>
  <si>
    <t>มหาวิทยาลัยนเรศวร</t>
  </si>
  <si>
    <t xml:space="preserve"> - กรณีคะแนนประเมิน 2 รวมกันต่ำกว่า 60 ไม่มีสิทธิเลื่อนเงินเดือน COLA Merit Reward Star (ตามข้อบังคับ ข้อ 10 (1))</t>
  </si>
  <si>
    <t xml:space="preserve"> - กรณีลาป่วยและลากิจส่วนตัวรวมกันเกิน 45 วันทำการ ไม่มีสิทธิเลื่อนเงินเดือน COLA Merit Reward Star (ตามข้อบังคับ ข้อ 10 (9)) </t>
  </si>
  <si>
    <t>เงินเดือนรวม ณ 1 ก.ย. 68</t>
  </si>
  <si>
    <t>วงเงินสำหรับใช้เลื่อน ณ 1 ต.ค. 68</t>
  </si>
  <si>
    <r>
      <t xml:space="preserve"> </t>
    </r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</si>
  <si>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และพิจารณาเลื่อนเงินเดือนตามระเบียบ/ข้อบังคับที่มหาวิทยาลัยกำหนด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</si>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</sst>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[$-107041E]d\ mmm\ yy;@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u/>
      <sz val="14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00B0F0"/>
      <name val="TH SarabunPSK"/>
      <family val="2"/>
    </font>
    <font>
      <b/>
      <sz val="14"/>
      <color rgb="FF00B050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9" fillId="0" borderId="0"/>
    <xf numFmtId="0" fontId="9" fillId="0" borderId="0"/>
    <xf numFmtId="43" fontId="6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3" fillId="0" borderId="0"/>
  </cellStyleXfs>
  <cellXfs count="286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shrinkToFit="1"/>
    </xf>
    <xf numFmtId="4" fontId="10" fillId="0" borderId="5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49" fontId="10" fillId="0" borderId="1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vertical="center"/>
    </xf>
    <xf numFmtId="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shrinkToFit="1"/>
    </xf>
    <xf numFmtId="3" fontId="10" fillId="0" borderId="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shrinkToFit="1"/>
    </xf>
    <xf numFmtId="164" fontId="11" fillId="0" borderId="7" xfId="1" applyNumberFormat="1" applyFont="1" applyFill="1" applyBorder="1" applyAlignment="1">
      <alignment horizontal="center" shrinkToFit="1"/>
    </xf>
    <xf numFmtId="0" fontId="10" fillId="0" borderId="3" xfId="0" applyFont="1" applyBorder="1" applyAlignment="1">
      <alignment horizontal="right"/>
    </xf>
    <xf numFmtId="0" fontId="10" fillId="0" borderId="2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4" fontId="11" fillId="0" borderId="4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center"/>
    </xf>
    <xf numFmtId="4" fontId="11" fillId="0" borderId="13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3" applyFont="1"/>
    <xf numFmtId="164" fontId="7" fillId="0" borderId="0" xfId="1" applyNumberFormat="1" applyFont="1" applyFill="1" applyAlignment="1"/>
    <xf numFmtId="3" fontId="7" fillId="0" borderId="0" xfId="3" applyNumberFormat="1" applyFont="1"/>
    <xf numFmtId="0" fontId="10" fillId="0" borderId="0" xfId="3" applyFont="1"/>
    <xf numFmtId="4" fontId="10" fillId="0" borderId="0" xfId="0" applyNumberFormat="1" applyFont="1"/>
    <xf numFmtId="4" fontId="10" fillId="0" borderId="4" xfId="0" applyNumberFormat="1" applyFont="1" applyBorder="1" applyAlignment="1">
      <alignment horizontal="center"/>
    </xf>
    <xf numFmtId="166" fontId="10" fillId="0" borderId="14" xfId="15" applyNumberFormat="1" applyFont="1" applyBorder="1" applyAlignment="1">
      <alignment horizontal="center"/>
    </xf>
    <xf numFmtId="0" fontId="10" fillId="0" borderId="15" xfId="15" applyFont="1" applyBorder="1" applyAlignment="1">
      <alignment horizontal="center"/>
    </xf>
    <xf numFmtId="166" fontId="10" fillId="0" borderId="15" xfId="15" applyNumberFormat="1" applyFont="1" applyBorder="1" applyAlignment="1">
      <alignment horizontal="center"/>
    </xf>
    <xf numFmtId="0" fontId="10" fillId="0" borderId="16" xfId="15" applyFont="1" applyBorder="1" applyAlignment="1">
      <alignment horizontal="center"/>
    </xf>
    <xf numFmtId="166" fontId="10" fillId="0" borderId="17" xfId="15" applyNumberFormat="1" applyFont="1" applyBorder="1" applyAlignment="1">
      <alignment horizontal="center"/>
    </xf>
    <xf numFmtId="0" fontId="10" fillId="0" borderId="18" xfId="15" applyFont="1" applyBorder="1" applyAlignment="1">
      <alignment horizontal="center"/>
    </xf>
    <xf numFmtId="166" fontId="10" fillId="0" borderId="18" xfId="15" applyNumberFormat="1" applyFont="1" applyBorder="1" applyAlignment="1">
      <alignment horizontal="center"/>
    </xf>
    <xf numFmtId="0" fontId="10" fillId="0" borderId="19" xfId="15" applyFont="1" applyBorder="1" applyAlignment="1">
      <alignment horizontal="center"/>
    </xf>
    <xf numFmtId="4" fontId="11" fillId="0" borderId="4" xfId="4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4" fontId="11" fillId="0" borderId="4" xfId="0" applyNumberFormat="1" applyFont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4" fontId="11" fillId="0" borderId="20" xfId="1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/>
    <xf numFmtId="2" fontId="10" fillId="0" borderId="2" xfId="1" applyNumberFormat="1" applyFont="1" applyFill="1" applyBorder="1" applyAlignment="1">
      <alignment horizontal="center" vertical="center"/>
    </xf>
    <xf numFmtId="2" fontId="10" fillId="0" borderId="6" xfId="1" applyNumberFormat="1" applyFont="1" applyFill="1" applyBorder="1" applyAlignment="1">
      <alignment horizontal="center"/>
    </xf>
    <xf numFmtId="2" fontId="10" fillId="0" borderId="4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shrinkToFit="1"/>
    </xf>
    <xf numFmtId="2" fontId="11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shrinkToFit="1"/>
    </xf>
    <xf numFmtId="4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 vertical="center"/>
    </xf>
    <xf numFmtId="17" fontId="10" fillId="0" borderId="2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43" fontId="11" fillId="0" borderId="7" xfId="1" applyFont="1" applyFill="1" applyBorder="1" applyAlignment="1">
      <alignment horizontal="right"/>
    </xf>
    <xf numFmtId="164" fontId="10" fillId="0" borderId="0" xfId="1" applyNumberFormat="1" applyFont="1" applyFill="1" applyAlignment="1"/>
    <xf numFmtId="3" fontId="10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shrinkToFit="1"/>
    </xf>
    <xf numFmtId="0" fontId="11" fillId="0" borderId="8" xfId="0" applyFont="1" applyBorder="1" applyAlignment="1">
      <alignment shrinkToFit="1"/>
    </xf>
    <xf numFmtId="3" fontId="10" fillId="0" borderId="2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4" fontId="11" fillId="0" borderId="23" xfId="1" applyNumberFormat="1" applyFont="1" applyFill="1" applyBorder="1" applyAlignment="1">
      <alignment horizontal="right"/>
    </xf>
    <xf numFmtId="0" fontId="11" fillId="0" borderId="2" xfId="5" applyFont="1" applyBorder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3" fontId="10" fillId="0" borderId="20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165" fontId="11" fillId="0" borderId="1" xfId="0" applyNumberFormat="1" applyFont="1" applyBorder="1"/>
    <xf numFmtId="4" fontId="10" fillId="0" borderId="0" xfId="0" applyNumberFormat="1" applyFont="1" applyAlignment="1">
      <alignment horizontal="center" vertical="center"/>
    </xf>
    <xf numFmtId="4" fontId="10" fillId="0" borderId="10" xfId="0" applyNumberFormat="1" applyFont="1" applyBorder="1" applyAlignment="1">
      <alignment horizontal="center"/>
    </xf>
    <xf numFmtId="4" fontId="11" fillId="0" borderId="10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9" fontId="11" fillId="0" borderId="7" xfId="1" applyNumberFormat="1" applyFont="1" applyFill="1" applyBorder="1" applyAlignment="1">
      <alignment horizontal="right"/>
    </xf>
    <xf numFmtId="2" fontId="11" fillId="0" borderId="7" xfId="0" applyNumberFormat="1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7" xfId="4" applyFont="1" applyBorder="1" applyAlignment="1">
      <alignment shrinkToFit="1"/>
    </xf>
    <xf numFmtId="164" fontId="11" fillId="0" borderId="7" xfId="1" applyNumberFormat="1" applyFont="1" applyFill="1" applyBorder="1" applyAlignment="1">
      <alignment horizontal="right"/>
    </xf>
    <xf numFmtId="0" fontId="11" fillId="0" borderId="1" xfId="4" applyFont="1" applyBorder="1"/>
    <xf numFmtId="165" fontId="11" fillId="0" borderId="1" xfId="4" applyNumberFormat="1" applyFont="1" applyBorder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23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10" applyFont="1" applyAlignment="1">
      <alignment horizontal="left"/>
    </xf>
    <xf numFmtId="0" fontId="10" fillId="0" borderId="12" xfId="1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3" fontId="10" fillId="0" borderId="10" xfId="0" applyNumberFormat="1" applyFont="1" applyBorder="1" applyAlignment="1">
      <alignment horizontal="center"/>
    </xf>
    <xf numFmtId="49" fontId="10" fillId="0" borderId="1" xfId="1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4" fillId="0" borderId="23" xfId="5" applyFont="1" applyBorder="1"/>
    <xf numFmtId="0" fontId="11" fillId="0" borderId="23" xfId="5" applyFont="1" applyBorder="1" applyAlignment="1">
      <alignment horizontal="center"/>
    </xf>
    <xf numFmtId="0" fontId="11" fillId="0" borderId="23" xfId="5" applyFont="1" applyBorder="1" applyAlignment="1">
      <alignment shrinkToFit="1"/>
    </xf>
    <xf numFmtId="0" fontId="11" fillId="0" borderId="23" xfId="5" applyFont="1" applyBorder="1"/>
    <xf numFmtId="0" fontId="11" fillId="0" borderId="7" xfId="4" applyFont="1" applyBorder="1" applyAlignment="1">
      <alignment horizontal="center"/>
    </xf>
    <xf numFmtId="0" fontId="11" fillId="0" borderId="7" xfId="4" applyFont="1" applyBorder="1" applyAlignment="1">
      <alignment horizontal="center" shrinkToFit="1"/>
    </xf>
    <xf numFmtId="0" fontId="11" fillId="0" borderId="23" xfId="0" applyFont="1" applyBorder="1"/>
    <xf numFmtId="0" fontId="11" fillId="0" borderId="4" xfId="0" applyFont="1" applyBorder="1"/>
    <xf numFmtId="0" fontId="18" fillId="2" borderId="9" xfId="0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shrinkToFit="1"/>
    </xf>
    <xf numFmtId="0" fontId="10" fillId="2" borderId="0" xfId="3" applyFont="1" applyFill="1"/>
    <xf numFmtId="0" fontId="7" fillId="2" borderId="0" xfId="0" applyFont="1" applyFill="1" applyAlignment="1">
      <alignment vertical="center"/>
    </xf>
    <xf numFmtId="4" fontId="11" fillId="2" borderId="0" xfId="4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left"/>
    </xf>
    <xf numFmtId="0" fontId="10" fillId="2" borderId="12" xfId="0" applyFont="1" applyFill="1" applyBorder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4" applyFont="1"/>
    <xf numFmtId="4" fontId="10" fillId="3" borderId="6" xfId="0" applyNumberFormat="1" applyFont="1" applyFill="1" applyBorder="1" applyAlignment="1">
      <alignment horizontal="center" vertical="center" wrapText="1"/>
    </xf>
    <xf numFmtId="43" fontId="10" fillId="4" borderId="20" xfId="1" applyFont="1" applyFill="1" applyBorder="1" applyAlignment="1">
      <alignment horizontal="center"/>
    </xf>
    <xf numFmtId="0" fontId="11" fillId="0" borderId="0" xfId="5" applyFont="1"/>
    <xf numFmtId="0" fontId="11" fillId="0" borderId="0" xfId="4" applyFont="1"/>
    <xf numFmtId="2" fontId="11" fillId="5" borderId="7" xfId="0" applyNumberFormat="1" applyFont="1" applyFill="1" applyBorder="1" applyAlignment="1">
      <alignment horizontal="center" shrinkToFit="1"/>
    </xf>
    <xf numFmtId="4" fontId="10" fillId="5" borderId="2" xfId="0" applyNumberFormat="1" applyFont="1" applyFill="1" applyBorder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11" fillId="5" borderId="7" xfId="4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4" fontId="10" fillId="0" borderId="7" xfId="4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18" fillId="0" borderId="4" xfId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/>
    <xf numFmtId="4" fontId="10" fillId="0" borderId="10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shrinkToFit="1"/>
    </xf>
    <xf numFmtId="0" fontId="10" fillId="0" borderId="0" xfId="0" applyFont="1" applyAlignment="1">
      <alignment shrinkToFit="1"/>
    </xf>
    <xf numFmtId="2" fontId="10" fillId="0" borderId="6" xfId="0" applyNumberFormat="1" applyFont="1" applyBorder="1" applyAlignment="1">
      <alignment horizontal="center" shrinkToFit="1"/>
    </xf>
    <xf numFmtId="164" fontId="10" fillId="0" borderId="6" xfId="1" applyNumberFormat="1" applyFont="1" applyFill="1" applyBorder="1" applyAlignment="1">
      <alignment horizontal="center" shrinkToFit="1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6" xfId="0" applyFont="1" applyFill="1" applyBorder="1"/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1" fillId="4" borderId="7" xfId="4" applyNumberFormat="1" applyFont="1" applyFill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1" fillId="0" borderId="1" xfId="5" applyFont="1" applyBorder="1" applyAlignment="1">
      <alignment shrinkToFit="1"/>
    </xf>
    <xf numFmtId="0" fontId="11" fillId="0" borderId="1" xfId="4" applyFont="1" applyBorder="1" applyAlignment="1">
      <alignment shrinkToFit="1"/>
    </xf>
    <xf numFmtId="0" fontId="11" fillId="0" borderId="10" xfId="0" applyFont="1" applyBorder="1"/>
    <xf numFmtId="0" fontId="18" fillId="0" borderId="29" xfId="0" applyFont="1" applyBorder="1"/>
    <xf numFmtId="0" fontId="18" fillId="2" borderId="1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2" borderId="0" xfId="10" applyFont="1" applyFill="1" applyAlignment="1">
      <alignment horizontal="left"/>
    </xf>
    <xf numFmtId="0" fontId="10" fillId="2" borderId="12" xfId="10" applyFont="1" applyFill="1" applyBorder="1" applyAlignment="1">
      <alignment horizontal="left"/>
    </xf>
    <xf numFmtId="0" fontId="27" fillId="2" borderId="0" xfId="3" applyFont="1" applyFill="1"/>
    <xf numFmtId="4" fontId="28" fillId="5" borderId="7" xfId="4" applyNumberFormat="1" applyFont="1" applyFill="1" applyBorder="1" applyAlignment="1">
      <alignment horizontal="center"/>
    </xf>
    <xf numFmtId="0" fontId="11" fillId="4" borderId="7" xfId="4" applyFont="1" applyFill="1" applyBorder="1" applyAlignment="1">
      <alignment shrinkToFit="1"/>
    </xf>
    <xf numFmtId="0" fontId="11" fillId="4" borderId="7" xfId="4" applyFont="1" applyFill="1" applyBorder="1" applyAlignment="1">
      <alignment horizontal="center" shrinkToFit="1"/>
    </xf>
    <xf numFmtId="0" fontId="11" fillId="4" borderId="1" xfId="4" applyFont="1" applyFill="1" applyBorder="1" applyAlignment="1">
      <alignment shrinkToFit="1"/>
    </xf>
    <xf numFmtId="0" fontId="10" fillId="4" borderId="6" xfId="0" applyFont="1" applyFill="1" applyBorder="1" applyAlignment="1">
      <alignment shrinkToFit="1"/>
    </xf>
    <xf numFmtId="4" fontId="30" fillId="0" borderId="7" xfId="4" applyNumberFormat="1" applyFont="1" applyBorder="1" applyAlignment="1">
      <alignment horizontal="center"/>
    </xf>
    <xf numFmtId="3" fontId="10" fillId="5" borderId="4" xfId="0" applyNumberFormat="1" applyFont="1" applyFill="1" applyBorder="1" applyAlignment="1">
      <alignment horizontal="center" vertical="center" shrinkToFit="1"/>
    </xf>
    <xf numFmtId="3" fontId="10" fillId="5" borderId="6" xfId="0" applyNumberFormat="1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/>
    </xf>
    <xf numFmtId="49" fontId="10" fillId="5" borderId="8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5" borderId="2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 wrapText="1"/>
    </xf>
    <xf numFmtId="4" fontId="10" fillId="4" borderId="2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Sheet2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265642</xdr:colOff>
      <xdr:row>35</xdr:row>
      <xdr:rowOff>103717</xdr:rowOff>
    </xdr:from>
    <xdr:to>
      <xdr:col>14</xdr:col>
      <xdr:colOff>543330</xdr:colOff>
      <xdr:row>36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1DFBF4-B7A4-4F37-8529-6AABB00BC62F}"/>
            </a:ext>
          </a:extLst>
        </xdr:cNvPr>
        <xdr:cNvSpPr txBox="1"/>
      </xdr:nvSpPr>
      <xdr:spPr>
        <a:xfrm>
          <a:off x="8426662" y="9430597"/>
          <a:ext cx="1992188" cy="227753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0"/>
            <a:t>นำไปใช้เลื่อน </a:t>
          </a:r>
          <a:r>
            <a:rPr lang="en-US" sz="1100" b="0"/>
            <a:t>Reward/Star</a:t>
          </a:r>
        </a:p>
      </xdr:txBody>
    </xdr:sp>
    <xdr:clientData/>
  </xdr:twoCellAnchor>
  <xdr:twoCellAnchor>
    <xdr:from>
      <xdr:col>5</xdr:col>
      <xdr:colOff>491490</xdr:colOff>
      <xdr:row>34</xdr:row>
      <xdr:rowOff>7620</xdr:rowOff>
    </xdr:from>
    <xdr:to>
      <xdr:col>5</xdr:col>
      <xdr:colOff>492231</xdr:colOff>
      <xdr:row>34</xdr:row>
      <xdr:rowOff>270933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7AEDE5-6560-4391-9DD5-C60A89419E19}"/>
            </a:ext>
          </a:extLst>
        </xdr:cNvPr>
        <xdr:cNvCxnSpPr/>
      </xdr:nvCxnSpPr>
      <xdr:spPr>
        <a:xfrm>
          <a:off x="4644390" y="9060180"/>
          <a:ext cx="741" cy="26331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484506</xdr:colOff>
      <xdr:row>34</xdr:row>
      <xdr:rowOff>270933</xdr:rowOff>
    </xdr:from>
    <xdr:to>
      <xdr:col>24</xdr:col>
      <xdr:colOff>857250</xdr:colOff>
      <xdr:row>35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AB58D81-72AA-4A11-8FF4-0E60D6071AD3}"/>
            </a:ext>
          </a:extLst>
        </xdr:cNvPr>
        <xdr:cNvCxnSpPr/>
      </xdr:nvCxnSpPr>
      <xdr:spPr>
        <a:xfrm>
          <a:off x="4637406" y="9323493"/>
          <a:ext cx="10012044" cy="338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868680</xdr:colOff>
      <xdr:row>28</xdr:row>
      <xdr:rowOff>45720</xdr:rowOff>
    </xdr:from>
    <xdr:to>
      <xdr:col>24</xdr:col>
      <xdr:colOff>878205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A8BACBE-2455-4A82-A3B6-4FA16D08CCE9}"/>
            </a:ext>
          </a:extLst>
        </xdr:cNvPr>
        <xdr:cNvCxnSpPr/>
      </xdr:nvCxnSpPr>
      <xdr:spPr>
        <a:xfrm flipV="1">
          <a:off x="14660880" y="7726680"/>
          <a:ext cx="9525" cy="16097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C5" sqref="C5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4" bestFit="1" customWidth="1"/>
  </cols>
  <sheetData>
    <row r="1" spans="1:7" ht="24.6">
      <c r="A1" s="239" t="s">
        <v>31</v>
      </c>
      <c r="B1" s="239" t="s">
        <v>9</v>
      </c>
      <c r="C1" s="240" t="s">
        <v>32</v>
      </c>
      <c r="D1" s="240" t="s">
        <v>12</v>
      </c>
      <c r="E1" s="240"/>
      <c r="F1" s="240" t="s">
        <v>11</v>
      </c>
      <c r="G1" s="238" t="s">
        <v>35</v>
      </c>
    </row>
    <row r="2" spans="1:7" ht="24.6">
      <c r="A2" s="239"/>
      <c r="B2" s="239"/>
      <c r="C2" s="240"/>
      <c r="D2" s="1" t="s">
        <v>13</v>
      </c>
      <c r="E2" s="1" t="s">
        <v>14</v>
      </c>
      <c r="F2" s="240"/>
      <c r="G2" s="238"/>
    </row>
    <row r="3" spans="1:7" ht="21">
      <c r="A3" s="232" t="s">
        <v>4</v>
      </c>
      <c r="B3" s="7" t="s">
        <v>77</v>
      </c>
      <c r="C3" s="2">
        <v>118680</v>
      </c>
      <c r="D3" s="2">
        <v>107630</v>
      </c>
      <c r="E3" s="2">
        <v>90700</v>
      </c>
      <c r="F3" s="2">
        <v>96580</v>
      </c>
      <c r="G3" s="2">
        <v>96580</v>
      </c>
    </row>
    <row r="4" spans="1:7" ht="21">
      <c r="A4" s="233"/>
      <c r="B4" s="7" t="s">
        <v>10</v>
      </c>
      <c r="C4" s="2">
        <v>118680</v>
      </c>
      <c r="D4" s="2">
        <v>104770</v>
      </c>
      <c r="E4" s="2">
        <v>90700</v>
      </c>
      <c r="F4" s="2">
        <v>96580</v>
      </c>
      <c r="G4" s="2">
        <v>96580</v>
      </c>
    </row>
    <row r="5" spans="1:7" ht="21">
      <c r="A5" s="233"/>
      <c r="B5" s="7" t="s">
        <v>2</v>
      </c>
      <c r="C5" s="2">
        <v>114860</v>
      </c>
      <c r="D5" s="3">
        <v>88920</v>
      </c>
      <c r="E5" s="3">
        <v>75780</v>
      </c>
      <c r="F5" s="3">
        <v>69090</v>
      </c>
      <c r="G5" s="3">
        <v>69090</v>
      </c>
    </row>
    <row r="6" spans="1:7" ht="21">
      <c r="A6" s="233"/>
      <c r="B6" s="7" t="s">
        <v>0</v>
      </c>
      <c r="C6" s="2">
        <v>108740</v>
      </c>
      <c r="D6" s="3">
        <v>74290</v>
      </c>
      <c r="E6" s="3">
        <v>55000</v>
      </c>
      <c r="F6" s="3">
        <v>56605</v>
      </c>
      <c r="G6" s="3">
        <v>56610</v>
      </c>
    </row>
    <row r="7" spans="1:7" ht="21">
      <c r="A7" s="234"/>
      <c r="B7" s="7" t="s">
        <v>1</v>
      </c>
      <c r="C7" s="2">
        <v>91960</v>
      </c>
      <c r="D7" s="2">
        <v>53920</v>
      </c>
      <c r="E7" s="2">
        <v>27000</v>
      </c>
      <c r="F7" s="2">
        <v>40460</v>
      </c>
      <c r="G7" s="3">
        <v>40460</v>
      </c>
    </row>
    <row r="8" spans="1:7" ht="21">
      <c r="A8" s="232" t="s">
        <v>33</v>
      </c>
      <c r="B8" s="8" t="s">
        <v>36</v>
      </c>
      <c r="C8" s="2">
        <v>101340</v>
      </c>
      <c r="D8" s="5">
        <v>81110</v>
      </c>
      <c r="E8" s="5">
        <v>67500</v>
      </c>
      <c r="F8" s="5">
        <v>66270</v>
      </c>
      <c r="G8" s="6">
        <v>66270</v>
      </c>
    </row>
    <row r="9" spans="1:7" ht="21">
      <c r="A9" s="234"/>
      <c r="B9" s="7" t="s">
        <v>72</v>
      </c>
      <c r="C9" s="5">
        <v>95940</v>
      </c>
      <c r="D9" s="2">
        <v>66170</v>
      </c>
      <c r="E9" s="2">
        <v>49100</v>
      </c>
      <c r="F9" s="2">
        <v>51195</v>
      </c>
      <c r="G9" s="3">
        <v>51200</v>
      </c>
    </row>
    <row r="10" spans="1:7" ht="24" customHeight="1">
      <c r="A10" s="235" t="s">
        <v>34</v>
      </c>
      <c r="B10" s="7" t="s">
        <v>15</v>
      </c>
      <c r="C10" s="2">
        <v>118680</v>
      </c>
      <c r="D10" s="2">
        <v>87250</v>
      </c>
      <c r="E10" s="2">
        <v>81360</v>
      </c>
      <c r="F10" s="2">
        <v>73155</v>
      </c>
      <c r="G10" s="3">
        <v>73160</v>
      </c>
    </row>
    <row r="11" spans="1:7" ht="21">
      <c r="A11" s="236"/>
      <c r="B11" s="7" t="s">
        <v>16</v>
      </c>
      <c r="C11" s="2">
        <v>101340</v>
      </c>
      <c r="D11" s="2">
        <v>79760</v>
      </c>
      <c r="E11" s="2">
        <v>68520</v>
      </c>
      <c r="F11" s="2">
        <v>65370</v>
      </c>
      <c r="G11" s="3">
        <v>65370</v>
      </c>
    </row>
    <row r="12" spans="1:7" ht="21">
      <c r="A12" s="236"/>
      <c r="B12" s="7" t="s">
        <v>17</v>
      </c>
      <c r="C12" s="2">
        <v>94140</v>
      </c>
      <c r="D12" s="2">
        <v>67170</v>
      </c>
      <c r="E12" s="2">
        <v>49090</v>
      </c>
      <c r="F12" s="2">
        <v>54705</v>
      </c>
      <c r="G12" s="3">
        <v>54710</v>
      </c>
    </row>
    <row r="13" spans="1:7" ht="21">
      <c r="A13" s="236"/>
      <c r="B13" s="7" t="s">
        <v>8</v>
      </c>
      <c r="C13" s="2">
        <v>79620</v>
      </c>
      <c r="D13" s="2">
        <v>48120</v>
      </c>
      <c r="E13" s="2">
        <v>31080</v>
      </c>
      <c r="F13" s="2">
        <v>36775</v>
      </c>
      <c r="G13" s="3">
        <v>36780</v>
      </c>
    </row>
    <row r="14" spans="1:7" ht="21">
      <c r="A14" s="237"/>
      <c r="B14" s="7" t="s">
        <v>6</v>
      </c>
      <c r="C14" s="2">
        <v>59450</v>
      </c>
      <c r="D14" s="2">
        <v>30470</v>
      </c>
      <c r="E14" s="2">
        <v>18040</v>
      </c>
      <c r="F14" s="2">
        <v>24250</v>
      </c>
      <c r="G14" s="3">
        <v>24250</v>
      </c>
    </row>
    <row r="15" spans="1:7" ht="21">
      <c r="A15" s="232" t="s">
        <v>3</v>
      </c>
      <c r="B15" s="7" t="s">
        <v>18</v>
      </c>
      <c r="C15" s="2">
        <v>101340</v>
      </c>
      <c r="D15" s="2">
        <v>62850</v>
      </c>
      <c r="E15" s="2">
        <v>43690</v>
      </c>
      <c r="F15" s="2">
        <v>48935</v>
      </c>
      <c r="G15" s="3">
        <v>48940</v>
      </c>
    </row>
    <row r="16" spans="1:7" ht="21">
      <c r="A16" s="233"/>
      <c r="B16" s="7" t="s">
        <v>7</v>
      </c>
      <c r="C16" s="2">
        <v>74750</v>
      </c>
      <c r="D16" s="2">
        <v>42830</v>
      </c>
      <c r="E16" s="2">
        <v>24850</v>
      </c>
      <c r="F16" s="2">
        <v>32815</v>
      </c>
      <c r="G16" s="3">
        <v>32820</v>
      </c>
    </row>
    <row r="17" spans="1:7" ht="21">
      <c r="A17" s="234"/>
      <c r="B17" s="7" t="s">
        <v>5</v>
      </c>
      <c r="C17" s="2">
        <v>52830</v>
      </c>
      <c r="D17" s="2">
        <v>24360</v>
      </c>
      <c r="E17" s="2">
        <v>15780</v>
      </c>
      <c r="F17" s="2">
        <v>20070</v>
      </c>
      <c r="G17" s="3">
        <v>20070</v>
      </c>
    </row>
  </sheetData>
  <mergeCells count="10">
    <mergeCell ref="A15:A17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E154"/>
  <sheetViews>
    <sheetView tabSelected="1" zoomScaleNormal="100" workbookViewId="0">
      <selection activeCell="AB34" sqref="AB34"/>
    </sheetView>
  </sheetViews>
  <sheetFormatPr defaultColWidth="9" defaultRowHeight="21.75" customHeight="1"/>
  <cols>
    <col min="1" max="1" width="5.88671875" style="49" customWidth="1"/>
    <col min="2" max="2" width="22.88671875" style="45" customWidth="1"/>
    <col min="3" max="3" width="10.33203125" style="49" customWidth="1"/>
    <col min="4" max="4" width="14.5546875" style="108" customWidth="1"/>
    <col min="5" max="5" width="13.88671875" style="45" customWidth="1"/>
    <col min="6" max="6" width="14.5546875" style="78" customWidth="1"/>
    <col min="7" max="7" width="12.6640625" style="84" customWidth="1"/>
    <col min="8" max="8" width="1.88671875" style="75" customWidth="1"/>
    <col min="9" max="9" width="8.33203125" style="75" customWidth="1"/>
    <col min="10" max="10" width="10.6640625" style="75" customWidth="1"/>
    <col min="11" max="11" width="12.6640625" style="75" customWidth="1"/>
    <col min="12" max="13" width="8.33203125" style="75" customWidth="1"/>
    <col min="14" max="14" width="10.6640625" style="75" customWidth="1"/>
    <col min="15" max="15" width="12.109375" style="75" customWidth="1"/>
    <col min="16" max="18" width="8.33203125" style="75" customWidth="1"/>
    <col min="19" max="19" width="8.44140625" style="75" customWidth="1"/>
    <col min="20" max="20" width="9.6640625" style="75" customWidth="1"/>
    <col min="21" max="21" width="1.44140625" style="75" customWidth="1"/>
    <col min="22" max="22" width="11.88671875" style="76" customWidth="1"/>
    <col min="23" max="23" width="9.6640625" style="76" bestFit="1" customWidth="1"/>
    <col min="24" max="24" width="1.44140625" style="75" customWidth="1"/>
    <col min="25" max="25" width="24.109375" style="75" customWidth="1"/>
    <col min="26" max="26" width="1.6640625" style="76" customWidth="1"/>
    <col min="27" max="27" width="13.33203125" style="75" bestFit="1" customWidth="1"/>
    <col min="28" max="28" width="13.44140625" style="75" bestFit="1" customWidth="1"/>
    <col min="29" max="29" width="14" style="75" customWidth="1"/>
    <col min="30" max="30" width="10.6640625" style="76" hidden="1" customWidth="1"/>
    <col min="31" max="31" width="12" style="77" hidden="1" customWidth="1"/>
    <col min="32" max="32" width="14.5546875" style="76" hidden="1" customWidth="1"/>
    <col min="33" max="33" width="12.44140625" style="78" customWidth="1"/>
    <col min="34" max="34" width="9.88671875" style="75" customWidth="1"/>
    <col min="35" max="35" width="8.6640625" style="75" hidden="1" customWidth="1"/>
    <col min="36" max="36" width="8.6640625" style="49" hidden="1" customWidth="1"/>
    <col min="37" max="37" width="35.44140625" style="45" customWidth="1"/>
    <col min="38" max="39" width="6.109375" style="49" customWidth="1"/>
    <col min="40" max="41" width="6.109375" style="45" customWidth="1"/>
    <col min="42" max="43" width="7.33203125" style="45" customWidth="1"/>
    <col min="44" max="44" width="33.33203125" style="45" customWidth="1"/>
    <col min="45" max="46" width="17.44140625" style="45" customWidth="1"/>
    <col min="47" max="47" width="23.109375" style="45" customWidth="1"/>
    <col min="48" max="48" width="24.33203125" style="45" customWidth="1"/>
    <col min="49" max="49" width="17.6640625" style="45" bestFit="1" customWidth="1"/>
    <col min="50" max="50" width="10.6640625" style="45" customWidth="1"/>
    <col min="51" max="51" width="46.6640625" style="45" bestFit="1" customWidth="1"/>
    <col min="52" max="52" width="45" style="45" bestFit="1" customWidth="1"/>
    <col min="53" max="53" width="37.6640625" style="49" bestFit="1" customWidth="1"/>
    <col min="54" max="54" width="5.109375" style="49" customWidth="1"/>
    <col min="55" max="55" width="21.6640625" style="45" customWidth="1"/>
    <col min="56" max="56" width="9" style="45"/>
    <col min="57" max="57" width="33.6640625" style="45" customWidth="1"/>
    <col min="58" max="58" width="18.109375" style="45" bestFit="1" customWidth="1"/>
    <col min="59" max="59" width="13.6640625" style="45" customWidth="1"/>
    <col min="60" max="60" width="11" style="45" customWidth="1"/>
    <col min="61" max="61" width="19.88671875" style="45" customWidth="1"/>
    <col min="62" max="62" width="32.44140625" style="45" customWidth="1"/>
    <col min="63" max="63" width="21" style="45" customWidth="1"/>
    <col min="64" max="16384" width="9" style="45"/>
  </cols>
  <sheetData>
    <row r="1" spans="1:54" ht="21.75" customHeight="1">
      <c r="AL1" s="45"/>
      <c r="AM1" s="45"/>
      <c r="AO1" s="49"/>
      <c r="BA1" s="45"/>
      <c r="BB1" s="45"/>
    </row>
    <row r="2" spans="1:54" ht="21.75" customHeight="1">
      <c r="B2" s="222" t="s">
        <v>126</v>
      </c>
      <c r="C2" s="50"/>
      <c r="D2" s="50"/>
      <c r="E2" s="50"/>
      <c r="F2" s="50"/>
      <c r="G2" s="50"/>
      <c r="H2" s="50"/>
      <c r="I2" s="50"/>
      <c r="J2" s="50"/>
      <c r="K2" s="50"/>
      <c r="L2" s="50" t="s">
        <v>137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BA2" s="45"/>
      <c r="BB2" s="45"/>
    </row>
    <row r="3" spans="1:54" ht="21.75" customHeight="1">
      <c r="A3" s="145"/>
      <c r="B3" s="219" t="s">
        <v>130</v>
      </c>
      <c r="C3" s="165"/>
      <c r="D3" s="166"/>
      <c r="E3" s="167"/>
      <c r="F3" s="106"/>
      <c r="G3" s="7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50"/>
      <c r="AA3" s="50"/>
      <c r="AB3" s="50"/>
      <c r="AC3" s="50"/>
      <c r="AD3" s="50"/>
      <c r="AE3" s="50"/>
      <c r="AF3" s="52"/>
      <c r="AG3" s="51"/>
      <c r="AH3" s="50"/>
      <c r="AI3" s="50"/>
      <c r="AJ3" s="50"/>
      <c r="AK3" s="53"/>
      <c r="AL3" s="45"/>
      <c r="AM3" s="45"/>
      <c r="AO3" s="49"/>
      <c r="BA3" s="45"/>
      <c r="BB3" s="45"/>
    </row>
    <row r="4" spans="1:54" s="24" customFormat="1" ht="21.75" customHeight="1">
      <c r="A4" s="146"/>
      <c r="B4" s="170" t="s">
        <v>129</v>
      </c>
      <c r="C4" s="168"/>
      <c r="D4" s="169"/>
      <c r="E4" s="170"/>
      <c r="F4" s="268" t="s">
        <v>71</v>
      </c>
      <c r="G4" s="269"/>
      <c r="H4" s="54"/>
      <c r="I4" s="268" t="s">
        <v>81</v>
      </c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69"/>
      <c r="U4" s="127"/>
      <c r="V4" s="280" t="s">
        <v>138</v>
      </c>
      <c r="W4" s="281"/>
      <c r="X4" s="127"/>
      <c r="Y4" s="144" t="s">
        <v>84</v>
      </c>
      <c r="Z4" s="29"/>
      <c r="AA4" s="268" t="s">
        <v>139</v>
      </c>
      <c r="AB4" s="272"/>
      <c r="AC4" s="272"/>
      <c r="AD4" s="272"/>
      <c r="AE4" s="272"/>
      <c r="AF4" s="272"/>
      <c r="AG4" s="272"/>
      <c r="AH4" s="269"/>
      <c r="AI4" s="29"/>
      <c r="AJ4" s="25"/>
      <c r="AO4" s="25"/>
    </row>
    <row r="5" spans="1:54" s="24" customFormat="1" ht="21.75" customHeight="1">
      <c r="A5" s="147"/>
      <c r="B5" s="220" t="s">
        <v>127</v>
      </c>
      <c r="C5" s="171"/>
      <c r="D5" s="172"/>
      <c r="E5" s="171"/>
      <c r="F5" s="270" t="s">
        <v>103</v>
      </c>
      <c r="G5" s="271"/>
      <c r="H5" s="54"/>
      <c r="I5" s="270" t="s">
        <v>82</v>
      </c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1"/>
      <c r="U5" s="127"/>
      <c r="V5" s="282" t="s">
        <v>140</v>
      </c>
      <c r="W5" s="283"/>
      <c r="X5" s="127"/>
      <c r="Y5" s="118" t="s">
        <v>85</v>
      </c>
      <c r="Z5" s="29"/>
      <c r="AA5" s="277" t="s">
        <v>101</v>
      </c>
      <c r="AB5" s="278"/>
      <c r="AC5" s="278"/>
      <c r="AD5" s="278"/>
      <c r="AE5" s="278"/>
      <c r="AF5" s="278"/>
      <c r="AG5" s="278"/>
      <c r="AH5" s="279"/>
      <c r="AI5" s="29"/>
      <c r="AJ5" s="25"/>
      <c r="AU5" s="25"/>
      <c r="AW5" s="25"/>
    </row>
    <row r="6" spans="1:54" s="25" customFormat="1" ht="21.75" customHeight="1">
      <c r="A6" s="147"/>
      <c r="B6" s="220" t="s">
        <v>125</v>
      </c>
      <c r="C6" s="171"/>
      <c r="D6" s="173"/>
      <c r="E6" s="174"/>
      <c r="F6" s="18" t="s">
        <v>45</v>
      </c>
      <c r="G6" s="80" t="s">
        <v>46</v>
      </c>
      <c r="H6" s="31"/>
      <c r="I6" s="274" t="s">
        <v>47</v>
      </c>
      <c r="J6" s="275"/>
      <c r="K6" s="275"/>
      <c r="L6" s="275"/>
      <c r="M6" s="275"/>
      <c r="N6" s="275"/>
      <c r="O6" s="275"/>
      <c r="P6" s="275"/>
      <c r="Q6" s="275"/>
      <c r="R6" s="276"/>
      <c r="S6" s="153" t="s">
        <v>48</v>
      </c>
      <c r="T6" s="153" t="s">
        <v>49</v>
      </c>
      <c r="U6" s="33"/>
      <c r="V6" s="207" t="s">
        <v>50</v>
      </c>
      <c r="W6" s="207" t="s">
        <v>51</v>
      </c>
      <c r="X6" s="33"/>
      <c r="Y6" s="19" t="s">
        <v>52</v>
      </c>
      <c r="Z6" s="31"/>
      <c r="AA6" s="19" t="s">
        <v>94</v>
      </c>
      <c r="AB6" s="19" t="s">
        <v>95</v>
      </c>
      <c r="AC6" s="19" t="s">
        <v>96</v>
      </c>
      <c r="AD6" s="19"/>
      <c r="AE6" s="19"/>
      <c r="AF6" s="38"/>
      <c r="AG6" s="19" t="s">
        <v>120</v>
      </c>
      <c r="AH6" s="19" t="s">
        <v>122</v>
      </c>
      <c r="AI6" s="31"/>
      <c r="AJ6" s="32"/>
    </row>
    <row r="7" spans="1:54" s="24" customFormat="1" ht="21.75" customHeight="1">
      <c r="A7" s="148"/>
      <c r="B7" s="221" t="s">
        <v>128</v>
      </c>
      <c r="C7" s="175"/>
      <c r="D7" s="175"/>
      <c r="E7" s="175"/>
      <c r="F7" s="20"/>
      <c r="G7" s="81" t="s">
        <v>135</v>
      </c>
      <c r="H7" s="152"/>
      <c r="I7" s="247" t="s">
        <v>100</v>
      </c>
      <c r="J7" s="248"/>
      <c r="K7" s="248"/>
      <c r="L7" s="248"/>
      <c r="M7" s="248"/>
      <c r="N7" s="248"/>
      <c r="O7" s="248"/>
      <c r="P7" s="249"/>
      <c r="Q7" s="256" t="s">
        <v>99</v>
      </c>
      <c r="R7" s="257"/>
      <c r="S7" s="154"/>
      <c r="T7" s="203" t="s">
        <v>133</v>
      </c>
      <c r="U7" s="34"/>
      <c r="V7" s="208"/>
      <c r="W7" s="227" t="s">
        <v>134</v>
      </c>
      <c r="X7" s="34"/>
      <c r="Y7" s="21"/>
      <c r="Z7" s="152"/>
      <c r="AA7" s="203" t="s">
        <v>124</v>
      </c>
      <c r="AB7" s="21"/>
      <c r="AC7" s="203" t="s">
        <v>117</v>
      </c>
      <c r="AD7" s="204"/>
      <c r="AE7" s="205" t="s">
        <v>118</v>
      </c>
      <c r="AF7" s="203" t="s">
        <v>119</v>
      </c>
      <c r="AG7" s="206" t="s">
        <v>121</v>
      </c>
      <c r="AH7" s="203" t="s">
        <v>119</v>
      </c>
      <c r="AI7" s="36"/>
      <c r="AJ7" s="37"/>
      <c r="AK7" s="37"/>
      <c r="AL7" s="37"/>
      <c r="AU7" s="25"/>
      <c r="AW7" s="25"/>
      <c r="AX7" s="25"/>
    </row>
    <row r="8" spans="1:54" s="24" customFormat="1" ht="21.75" customHeight="1">
      <c r="A8" s="111"/>
      <c r="B8" s="43"/>
      <c r="C8" s="111"/>
      <c r="D8" s="43"/>
      <c r="E8" s="43"/>
      <c r="F8" s="22" t="s">
        <v>19</v>
      </c>
      <c r="G8" s="80" t="s">
        <v>39</v>
      </c>
      <c r="H8" s="35"/>
      <c r="I8" s="247" t="s">
        <v>141</v>
      </c>
      <c r="J8" s="248"/>
      <c r="K8" s="248"/>
      <c r="L8" s="249"/>
      <c r="M8" s="247" t="s">
        <v>142</v>
      </c>
      <c r="N8" s="248"/>
      <c r="O8" s="248"/>
      <c r="P8" s="249"/>
      <c r="Q8" s="258"/>
      <c r="R8" s="259"/>
      <c r="S8" s="120" t="s">
        <v>92</v>
      </c>
      <c r="T8" s="119" t="s">
        <v>39</v>
      </c>
      <c r="U8" s="120"/>
      <c r="V8" s="284" t="s">
        <v>116</v>
      </c>
      <c r="W8" s="285"/>
      <c r="X8" s="120"/>
      <c r="Y8" s="185" t="s">
        <v>39</v>
      </c>
      <c r="Z8" s="202"/>
      <c r="AA8" s="9" t="s">
        <v>64</v>
      </c>
      <c r="AB8" s="23" t="s">
        <v>20</v>
      </c>
      <c r="AC8" s="9" t="s">
        <v>43</v>
      </c>
      <c r="AD8" s="97" t="s">
        <v>32</v>
      </c>
      <c r="AE8" s="99" t="s">
        <v>37</v>
      </c>
      <c r="AF8" s="97" t="s">
        <v>38</v>
      </c>
      <c r="AG8" s="39" t="s">
        <v>19</v>
      </c>
      <c r="AH8" s="43"/>
      <c r="AI8" s="10" t="s">
        <v>21</v>
      </c>
      <c r="AJ8" s="142" t="s">
        <v>21</v>
      </c>
      <c r="AK8" s="244" t="s">
        <v>56</v>
      </c>
      <c r="AL8" s="253" t="s">
        <v>57</v>
      </c>
      <c r="AM8" s="254"/>
      <c r="AN8" s="254"/>
      <c r="AO8" s="255"/>
      <c r="AU8" s="25"/>
      <c r="AW8" s="25"/>
      <c r="AX8" s="25"/>
    </row>
    <row r="9" spans="1:54" s="24" customFormat="1" ht="21.75" customHeight="1">
      <c r="A9" s="44" t="s">
        <v>41</v>
      </c>
      <c r="B9" s="44" t="s">
        <v>22</v>
      </c>
      <c r="C9" s="94" t="s">
        <v>73</v>
      </c>
      <c r="D9" s="103" t="s">
        <v>23</v>
      </c>
      <c r="E9" s="44" t="s">
        <v>24</v>
      </c>
      <c r="F9" s="26" t="s">
        <v>25</v>
      </c>
      <c r="G9" s="82" t="s">
        <v>40</v>
      </c>
      <c r="H9" s="122"/>
      <c r="I9" s="250" t="s">
        <v>54</v>
      </c>
      <c r="J9" s="229" t="s">
        <v>143</v>
      </c>
      <c r="K9" s="229" t="s">
        <v>144</v>
      </c>
      <c r="L9" s="250" t="s">
        <v>55</v>
      </c>
      <c r="M9" s="250" t="s">
        <v>54</v>
      </c>
      <c r="N9" s="229" t="s">
        <v>143</v>
      </c>
      <c r="O9" s="229" t="s">
        <v>144</v>
      </c>
      <c r="P9" s="250" t="s">
        <v>55</v>
      </c>
      <c r="Q9" s="250" t="s">
        <v>54</v>
      </c>
      <c r="R9" s="250" t="s">
        <v>55</v>
      </c>
      <c r="S9" s="120" t="s">
        <v>93</v>
      </c>
      <c r="T9" s="120" t="s">
        <v>83</v>
      </c>
      <c r="U9" s="120"/>
      <c r="V9" s="209" t="s">
        <v>92</v>
      </c>
      <c r="W9" s="119" t="s">
        <v>39</v>
      </c>
      <c r="X9" s="120"/>
      <c r="Y9" s="186" t="s">
        <v>91</v>
      </c>
      <c r="Z9" s="13"/>
      <c r="AA9" s="11" t="s">
        <v>90</v>
      </c>
      <c r="AB9" s="27" t="s">
        <v>26</v>
      </c>
      <c r="AC9" s="11" t="s">
        <v>44</v>
      </c>
      <c r="AD9" s="94"/>
      <c r="AE9" s="100"/>
      <c r="AF9" s="94"/>
      <c r="AG9" s="40" t="s">
        <v>28</v>
      </c>
      <c r="AH9" s="95" t="s">
        <v>75</v>
      </c>
      <c r="AI9" s="12" t="s">
        <v>27</v>
      </c>
      <c r="AJ9" s="143" t="s">
        <v>27</v>
      </c>
      <c r="AK9" s="245"/>
      <c r="AL9" s="263" t="s">
        <v>145</v>
      </c>
      <c r="AM9" s="264"/>
      <c r="AN9" s="264"/>
      <c r="AO9" s="265"/>
      <c r="AR9" s="200"/>
      <c r="AS9" s="200"/>
      <c r="AT9" s="200"/>
      <c r="AU9" s="201"/>
      <c r="AV9" s="201"/>
      <c r="AW9" s="201"/>
      <c r="AX9" s="201"/>
      <c r="AY9" s="201"/>
      <c r="AZ9" s="201"/>
      <c r="BA9" s="201"/>
    </row>
    <row r="10" spans="1:54" s="24" customFormat="1" ht="21.75" customHeight="1">
      <c r="A10" s="44"/>
      <c r="B10" s="44"/>
      <c r="C10" s="94" t="s">
        <v>74</v>
      </c>
      <c r="D10" s="103"/>
      <c r="E10" s="44"/>
      <c r="F10" s="26" t="s">
        <v>29</v>
      </c>
      <c r="G10" s="83" t="s">
        <v>29</v>
      </c>
      <c r="H10" s="123"/>
      <c r="I10" s="250"/>
      <c r="J10" s="229" t="s">
        <v>146</v>
      </c>
      <c r="K10" s="229" t="s">
        <v>147</v>
      </c>
      <c r="L10" s="250"/>
      <c r="M10" s="250"/>
      <c r="N10" s="229" t="s">
        <v>146</v>
      </c>
      <c r="O10" s="229" t="s">
        <v>147</v>
      </c>
      <c r="P10" s="250"/>
      <c r="Q10" s="250"/>
      <c r="R10" s="250"/>
      <c r="S10" s="120" t="s">
        <v>83</v>
      </c>
      <c r="T10" s="55" t="s">
        <v>29</v>
      </c>
      <c r="U10" s="55"/>
      <c r="V10" s="210" t="s">
        <v>93</v>
      </c>
      <c r="W10" s="11" t="s">
        <v>29</v>
      </c>
      <c r="X10" s="55"/>
      <c r="Y10" s="187" t="s">
        <v>29</v>
      </c>
      <c r="Z10" s="13"/>
      <c r="AA10" s="11" t="s">
        <v>70</v>
      </c>
      <c r="AB10" s="27" t="s">
        <v>29</v>
      </c>
      <c r="AC10" s="11" t="s">
        <v>12</v>
      </c>
      <c r="AD10" s="94"/>
      <c r="AE10" s="100"/>
      <c r="AF10" s="94"/>
      <c r="AG10" s="40" t="s">
        <v>29</v>
      </c>
      <c r="AH10" s="95" t="s">
        <v>76</v>
      </c>
      <c r="AI10" s="28" t="s">
        <v>30</v>
      </c>
      <c r="AJ10" s="123" t="s">
        <v>30</v>
      </c>
      <c r="AK10" s="245"/>
      <c r="AL10" s="190" t="s">
        <v>66</v>
      </c>
      <c r="AM10" s="190" t="s">
        <v>67</v>
      </c>
      <c r="AN10" s="190" t="s">
        <v>68</v>
      </c>
      <c r="AO10" s="190" t="s">
        <v>69</v>
      </c>
      <c r="AP10" s="25"/>
      <c r="AQ10" s="25"/>
      <c r="AR10" s="198" t="s">
        <v>111</v>
      </c>
      <c r="AS10" s="198" t="s">
        <v>112</v>
      </c>
      <c r="AT10" s="198" t="s">
        <v>113</v>
      </c>
      <c r="AU10" s="57" t="s">
        <v>59</v>
      </c>
      <c r="AV10" s="56" t="s">
        <v>58</v>
      </c>
      <c r="AW10" s="110" t="s">
        <v>53</v>
      </c>
      <c r="AX10" s="58" t="s">
        <v>60</v>
      </c>
      <c r="AY10" s="57" t="s">
        <v>61</v>
      </c>
      <c r="AZ10" s="57" t="s">
        <v>62</v>
      </c>
      <c r="BA10" s="59" t="s">
        <v>63</v>
      </c>
    </row>
    <row r="11" spans="1:54" s="24" customFormat="1" ht="21.75" customHeight="1">
      <c r="A11" s="96"/>
      <c r="B11" s="96"/>
      <c r="C11" s="98"/>
      <c r="D11" s="104"/>
      <c r="E11" s="96"/>
      <c r="F11" s="85"/>
      <c r="G11" s="81"/>
      <c r="H11" s="123"/>
      <c r="I11" s="251"/>
      <c r="J11" s="230" t="s">
        <v>148</v>
      </c>
      <c r="K11" s="230" t="s">
        <v>149</v>
      </c>
      <c r="L11" s="251"/>
      <c r="M11" s="251"/>
      <c r="N11" s="230" t="s">
        <v>148</v>
      </c>
      <c r="O11" s="230" t="s">
        <v>149</v>
      </c>
      <c r="P11" s="251"/>
      <c r="Q11" s="251"/>
      <c r="R11" s="251"/>
      <c r="S11" s="118"/>
      <c r="T11" s="118"/>
      <c r="U11" s="55"/>
      <c r="V11" s="231" t="s">
        <v>115</v>
      </c>
      <c r="W11" s="194"/>
      <c r="X11" s="55"/>
      <c r="Y11" s="188"/>
      <c r="Z11" s="13"/>
      <c r="AA11" s="194" t="s">
        <v>29</v>
      </c>
      <c r="AB11" s="86"/>
      <c r="AC11" s="180" t="s">
        <v>108</v>
      </c>
      <c r="AD11" s="98"/>
      <c r="AE11" s="101"/>
      <c r="AF11" s="98"/>
      <c r="AG11" s="87"/>
      <c r="AH11" s="102"/>
      <c r="AI11" s="93"/>
      <c r="AJ11" s="36"/>
      <c r="AK11" s="246"/>
      <c r="AL11" s="191" t="s">
        <v>65</v>
      </c>
      <c r="AM11" s="191" t="s">
        <v>65</v>
      </c>
      <c r="AN11" s="191" t="s">
        <v>65</v>
      </c>
      <c r="AO11" s="191" t="s">
        <v>65</v>
      </c>
      <c r="AR11" s="199"/>
      <c r="AS11" s="199"/>
      <c r="AT11" s="199"/>
      <c r="AU11" s="61"/>
      <c r="AV11" s="60"/>
      <c r="AW11" s="107"/>
      <c r="AX11" s="62"/>
      <c r="AY11" s="61"/>
      <c r="AZ11" s="61"/>
      <c r="BA11" s="63"/>
    </row>
    <row r="12" spans="1:54" ht="21.75" customHeight="1">
      <c r="A12" s="155"/>
      <c r="B12" s="156" t="s">
        <v>150</v>
      </c>
      <c r="C12" s="157"/>
      <c r="D12" s="158"/>
      <c r="E12" s="159"/>
      <c r="F12" s="112"/>
      <c r="G12" s="105"/>
      <c r="H12" s="45"/>
      <c r="I12" s="140"/>
      <c r="J12" s="266" t="s">
        <v>104</v>
      </c>
      <c r="K12" s="267"/>
      <c r="L12" s="140"/>
      <c r="M12" s="140"/>
      <c r="N12" s="266" t="s">
        <v>105</v>
      </c>
      <c r="O12" s="267"/>
      <c r="P12" s="140"/>
      <c r="Q12" s="140"/>
      <c r="R12" s="140"/>
      <c r="S12" s="162"/>
      <c r="T12" s="162"/>
      <c r="U12" s="163"/>
      <c r="V12" s="218" t="s">
        <v>106</v>
      </c>
      <c r="W12" s="217"/>
      <c r="X12" s="216"/>
      <c r="Y12" s="164" t="s">
        <v>107</v>
      </c>
      <c r="Z12" s="64"/>
      <c r="AA12" s="48"/>
      <c r="AB12" s="89"/>
      <c r="AC12" s="48"/>
      <c r="AD12" s="89"/>
      <c r="AE12" s="88"/>
      <c r="AF12" s="89"/>
      <c r="AG12" s="90"/>
      <c r="AH12" s="91"/>
      <c r="AI12" s="92"/>
      <c r="AJ12" s="91"/>
      <c r="AK12" s="113"/>
      <c r="AL12" s="260" t="s">
        <v>123</v>
      </c>
      <c r="AM12" s="261"/>
      <c r="AN12" s="261"/>
      <c r="AO12" s="262"/>
      <c r="AP12" s="182"/>
      <c r="AQ12" s="182"/>
      <c r="AR12" s="214"/>
      <c r="AS12" s="214"/>
      <c r="AT12" s="214"/>
      <c r="AU12" s="114"/>
      <c r="AV12" s="134"/>
      <c r="AW12" s="114"/>
      <c r="AX12" s="121"/>
      <c r="AY12" s="115"/>
      <c r="AZ12" s="115"/>
      <c r="BA12" s="115"/>
      <c r="BB12" s="45"/>
    </row>
    <row r="13" spans="1:54" ht="21.75" customHeight="1">
      <c r="A13" s="160">
        <v>1</v>
      </c>
      <c r="B13" s="224"/>
      <c r="C13" s="225"/>
      <c r="D13" s="224"/>
      <c r="E13" s="224"/>
      <c r="F13" s="136"/>
      <c r="G13" s="130">
        <v>0</v>
      </c>
      <c r="H13" s="124" t="s">
        <v>131</v>
      </c>
      <c r="I13" s="131" t="str">
        <f t="shared" ref="I13:I27" si="0">VLOOKUP(L13,$AP$54:$AQ$154,2)</f>
        <v>-</v>
      </c>
      <c r="J13" s="184"/>
      <c r="K13" s="184"/>
      <c r="L13" s="131">
        <f t="shared" ref="L13:L20" si="1">J13+K13</f>
        <v>0</v>
      </c>
      <c r="M13" s="131" t="str">
        <f t="shared" ref="M13:M27" si="2">VLOOKUP(P13,$AP$54:$AQ$154,2)</f>
        <v>-</v>
      </c>
      <c r="N13" s="184"/>
      <c r="O13" s="184"/>
      <c r="P13" s="131">
        <f t="shared" ref="P13:P20" si="3">N13+O13</f>
        <v>0</v>
      </c>
      <c r="Q13" s="131" t="str">
        <f t="shared" ref="Q13:Q27" si="4">VLOOKUP(R13,$AP$54:$AQ$154,2)</f>
        <v>-</v>
      </c>
      <c r="R13" s="15">
        <f t="shared" ref="R13:R20" si="5">((L13+P13)*100)/200</f>
        <v>0</v>
      </c>
      <c r="S13" s="15">
        <v>0</v>
      </c>
      <c r="T13" s="125" t="e">
        <f t="shared" ref="T13:T14" si="6">(AB13*S13)/100</f>
        <v>#N/A</v>
      </c>
      <c r="U13" s="46"/>
      <c r="V13" s="211"/>
      <c r="W13" s="228">
        <f>ROUNDDOWN((F13*V13%),-1)</f>
        <v>0</v>
      </c>
      <c r="X13" s="46"/>
      <c r="Y13" s="223"/>
      <c r="Z13" s="64"/>
      <c r="AA13" s="193" t="e">
        <f t="shared" ref="AA13:AA20" si="7">CEILING(G13+T13+Y13+W13,10)</f>
        <v>#N/A</v>
      </c>
      <c r="AB13" s="14" t="e">
        <f>IF(F13&gt;VLOOKUP(E13,'ฐานการคำนวณ (ห้ามลบ)'!$B$3:$G$17,6,),VLOOKUP(E13,'ฐานการคำนวณ (ห้ามลบ)'!$B$3:$G$17,3,),VLOOKUP(E13,'ฐานการคำนวณ (ห้ามลบ)'!$B$3:$G$17,4,))</f>
        <v>#N/A</v>
      </c>
      <c r="AC13" s="47" t="e">
        <f t="shared" ref="AC13:AC20" si="8">ROUNDDOWN((AA13/AB13)*100,2)</f>
        <v>#N/A</v>
      </c>
      <c r="AD13" s="14" t="e">
        <f>VLOOKUP(E13,'ฐานการคำนวณ (ห้ามลบ)'!$B$3:$C$17,2,)</f>
        <v>#N/A</v>
      </c>
      <c r="AE13" s="15" t="e">
        <f t="shared" ref="AE13:AE20" si="9">AC13</f>
        <v>#N/A</v>
      </c>
      <c r="AF13" s="14" t="e">
        <f t="shared" ref="AF13:AF14" si="10">AG13-F13</f>
        <v>#N/A</v>
      </c>
      <c r="AG13" s="41" t="e">
        <f t="shared" ref="AG13:AG14" si="11">IF(F13+CEILING(AI13,10)&lt;AD13,F13+CEILING(AI13,10),IF(F13&gt;AD13,F13,AD13))</f>
        <v>#N/A</v>
      </c>
      <c r="AH13" s="17" t="e">
        <f t="shared" ref="AH13:AH14" si="12">IF(F13+AI13 &gt; AD13,(AB13*(AE13/100))-AF13,0)</f>
        <v>#N/A</v>
      </c>
      <c r="AI13" s="16" t="e">
        <f t="shared" ref="AI13:AI14" si="13">IF(F13 &gt; AD13,0,AB13*(AE13/100))</f>
        <v>#N/A</v>
      </c>
      <c r="AJ13" s="17" t="e">
        <f t="shared" ref="AJ13:AJ14" si="14">IF(F13&gt;AD13,0,IF((AB13*(AE13/100))+F13&gt;AD13,AF13,AB13*(AE13/100)))</f>
        <v>#N/A</v>
      </c>
      <c r="AK13" s="224" t="s">
        <v>110</v>
      </c>
      <c r="AL13" s="192" t="s">
        <v>98</v>
      </c>
      <c r="AM13" s="192" t="s">
        <v>98</v>
      </c>
      <c r="AN13" s="192" t="s">
        <v>98</v>
      </c>
      <c r="AO13" s="192" t="s">
        <v>98</v>
      </c>
      <c r="AP13" s="183"/>
      <c r="AQ13" s="183" t="s">
        <v>131</v>
      </c>
      <c r="AR13" s="226"/>
      <c r="AS13" s="226"/>
      <c r="AT13" s="226"/>
      <c r="AU13" s="137"/>
      <c r="AV13" s="137"/>
      <c r="AW13" s="149"/>
      <c r="AX13" s="138"/>
      <c r="AY13" s="137"/>
      <c r="AZ13" s="137"/>
      <c r="BA13" s="137"/>
      <c r="BB13" s="45"/>
    </row>
    <row r="14" spans="1:54" ht="21.75" customHeight="1">
      <c r="A14" s="160">
        <v>2</v>
      </c>
      <c r="B14" s="135"/>
      <c r="C14" s="161"/>
      <c r="D14" s="135"/>
      <c r="E14" s="135"/>
      <c r="F14" s="136"/>
      <c r="G14" s="130" t="e">
        <f t="shared" ref="G14:G16" si="15">AB14*0.02</f>
        <v>#N/A</v>
      </c>
      <c r="H14" s="124"/>
      <c r="I14" s="131" t="str">
        <f t="shared" si="0"/>
        <v>-</v>
      </c>
      <c r="J14" s="184"/>
      <c r="K14" s="184"/>
      <c r="L14" s="131">
        <f t="shared" si="1"/>
        <v>0</v>
      </c>
      <c r="M14" s="131" t="str">
        <f t="shared" si="2"/>
        <v>-</v>
      </c>
      <c r="N14" s="184"/>
      <c r="O14" s="184"/>
      <c r="P14" s="131">
        <f t="shared" si="3"/>
        <v>0</v>
      </c>
      <c r="Q14" s="131" t="str">
        <f t="shared" si="4"/>
        <v>-</v>
      </c>
      <c r="R14" s="15">
        <f t="shared" si="5"/>
        <v>0</v>
      </c>
      <c r="S14" s="15">
        <f t="shared" ref="S14:S27" si="16">VLOOKUP(R14,$AL$54:$AN$154,3)</f>
        <v>0</v>
      </c>
      <c r="T14" s="125" t="e">
        <f t="shared" si="6"/>
        <v>#N/A</v>
      </c>
      <c r="U14" s="46"/>
      <c r="V14" s="211"/>
      <c r="W14" s="47"/>
      <c r="X14" s="46"/>
      <c r="Y14" s="189"/>
      <c r="Z14" s="64"/>
      <c r="AA14" s="193" t="e">
        <f t="shared" si="7"/>
        <v>#N/A</v>
      </c>
      <c r="AB14" s="14" t="e">
        <f>IF(F14&gt;VLOOKUP(E14,'ฐานการคำนวณ (ห้ามลบ)'!$B$3:$G$17,6,),VLOOKUP(E14,'ฐานการคำนวณ (ห้ามลบ)'!$B$3:$G$17,3,),VLOOKUP(E14,'ฐานการคำนวณ (ห้ามลบ)'!$B$3:$G$17,4,))</f>
        <v>#N/A</v>
      </c>
      <c r="AC14" s="47" t="e">
        <f t="shared" si="8"/>
        <v>#N/A</v>
      </c>
      <c r="AD14" s="14" t="e">
        <f>VLOOKUP(E14,'ฐานการคำนวณ (ห้ามลบ)'!$B$3:$C$17,2,)</f>
        <v>#N/A</v>
      </c>
      <c r="AE14" s="15" t="e">
        <f t="shared" si="9"/>
        <v>#N/A</v>
      </c>
      <c r="AF14" s="14" t="e">
        <f t="shared" si="10"/>
        <v>#N/A</v>
      </c>
      <c r="AG14" s="41" t="e">
        <f t="shared" si="11"/>
        <v>#N/A</v>
      </c>
      <c r="AH14" s="17" t="e">
        <f t="shared" si="12"/>
        <v>#N/A</v>
      </c>
      <c r="AI14" s="16" t="e">
        <f t="shared" si="13"/>
        <v>#N/A</v>
      </c>
      <c r="AJ14" s="17" t="e">
        <f t="shared" si="14"/>
        <v>#N/A</v>
      </c>
      <c r="AK14" s="135" t="s">
        <v>114</v>
      </c>
      <c r="AL14" s="192">
        <v>1</v>
      </c>
      <c r="AM14" s="192" t="s">
        <v>98</v>
      </c>
      <c r="AN14" s="192" t="s">
        <v>98</v>
      </c>
      <c r="AO14" s="192" t="s">
        <v>98</v>
      </c>
      <c r="AP14" s="183"/>
      <c r="AQ14" s="183"/>
      <c r="AR14" s="215"/>
      <c r="AS14" s="215"/>
      <c r="AT14" s="215"/>
      <c r="AU14" s="137"/>
      <c r="AV14" s="137"/>
      <c r="AW14" s="149"/>
      <c r="AX14" s="138"/>
      <c r="AY14" s="137"/>
      <c r="AZ14" s="137"/>
      <c r="BA14" s="137"/>
      <c r="BB14" s="45"/>
    </row>
    <row r="15" spans="1:54" ht="21.75" customHeight="1">
      <c r="A15" s="160">
        <v>3</v>
      </c>
      <c r="B15" s="135"/>
      <c r="C15" s="161"/>
      <c r="D15" s="135"/>
      <c r="E15" s="135"/>
      <c r="F15" s="136"/>
      <c r="G15" s="130" t="e">
        <f t="shared" si="15"/>
        <v>#N/A</v>
      </c>
      <c r="H15" s="124"/>
      <c r="I15" s="131" t="str">
        <f t="shared" si="0"/>
        <v>-</v>
      </c>
      <c r="J15" s="184"/>
      <c r="K15" s="184"/>
      <c r="L15" s="131">
        <f t="shared" si="1"/>
        <v>0</v>
      </c>
      <c r="M15" s="131" t="str">
        <f t="shared" si="2"/>
        <v>-</v>
      </c>
      <c r="N15" s="184"/>
      <c r="O15" s="184"/>
      <c r="P15" s="131">
        <f t="shared" si="3"/>
        <v>0</v>
      </c>
      <c r="Q15" s="131" t="str">
        <f t="shared" si="4"/>
        <v>-</v>
      </c>
      <c r="R15" s="15">
        <f t="shared" si="5"/>
        <v>0</v>
      </c>
      <c r="S15" s="15">
        <f t="shared" si="16"/>
        <v>0</v>
      </c>
      <c r="T15" s="125" t="e">
        <f t="shared" ref="T15:T20" si="17">(AB15*S15)/100</f>
        <v>#N/A</v>
      </c>
      <c r="U15" s="46"/>
      <c r="V15" s="211"/>
      <c r="W15" s="47"/>
      <c r="X15" s="46"/>
      <c r="Y15" s="189"/>
      <c r="Z15" s="64"/>
      <c r="AA15" s="193" t="e">
        <f t="shared" si="7"/>
        <v>#N/A</v>
      </c>
      <c r="AB15" s="14" t="e">
        <f>IF(F15&gt;VLOOKUP(E15,'ฐานการคำนวณ (ห้ามลบ)'!$B$3:$G$17,6,),VLOOKUP(E15,'ฐานการคำนวณ (ห้ามลบ)'!$B$3:$G$17,3,),VLOOKUP(E15,'ฐานการคำนวณ (ห้ามลบ)'!$B$3:$G$17,4,))</f>
        <v>#N/A</v>
      </c>
      <c r="AC15" s="47" t="e">
        <f t="shared" si="8"/>
        <v>#N/A</v>
      </c>
      <c r="AD15" s="14" t="e">
        <f>VLOOKUP(E15,'ฐานการคำนวณ (ห้ามลบ)'!$B$3:$C$17,2,)</f>
        <v>#N/A</v>
      </c>
      <c r="AE15" s="15" t="e">
        <f t="shared" si="9"/>
        <v>#N/A</v>
      </c>
      <c r="AF15" s="14" t="e">
        <f t="shared" ref="AF15:AF20" si="18">AG15-F15</f>
        <v>#N/A</v>
      </c>
      <c r="AG15" s="41" t="e">
        <f t="shared" ref="AG15:AG20" si="19">IF(F15+CEILING(AI15,10)&lt;AD15,F15+CEILING(AI15,10),IF(F15&gt;AD15,F15,AD15))</f>
        <v>#N/A</v>
      </c>
      <c r="AH15" s="17" t="e">
        <f t="shared" ref="AH15:AH20" si="20">IF(F15+AI15 &gt; AD15,(AB15*(AE15/100))-AF15,0)</f>
        <v>#N/A</v>
      </c>
      <c r="AI15" s="16" t="e">
        <f t="shared" ref="AI15:AI20" si="21">IF(F15 &gt; AD15,0,AB15*(AE15/100))</f>
        <v>#N/A</v>
      </c>
      <c r="AJ15" s="17" t="e">
        <f t="shared" ref="AJ15:AJ20" si="22">IF(F15&gt;AD15,0,IF((AB15*(AE15/100))+F15&gt;AD15,AF15,AB15*(AE15/100)))</f>
        <v>#N/A</v>
      </c>
      <c r="AK15" s="135"/>
      <c r="AL15" s="192">
        <v>7</v>
      </c>
      <c r="AM15" s="192" t="s">
        <v>98</v>
      </c>
      <c r="AN15" s="192" t="s">
        <v>98</v>
      </c>
      <c r="AO15" s="192" t="s">
        <v>98</v>
      </c>
      <c r="AP15" s="183"/>
      <c r="AQ15" s="183"/>
      <c r="AR15" s="215"/>
      <c r="AS15" s="215"/>
      <c r="AT15" s="215"/>
      <c r="AU15" s="137"/>
      <c r="AV15" s="137"/>
      <c r="AW15" s="149"/>
      <c r="AX15" s="138"/>
      <c r="AY15" s="137"/>
      <c r="AZ15" s="137"/>
      <c r="BA15" s="137"/>
      <c r="BB15" s="45"/>
    </row>
    <row r="16" spans="1:54" ht="21.75" customHeight="1">
      <c r="A16" s="160">
        <v>4</v>
      </c>
      <c r="B16" s="135"/>
      <c r="C16" s="161"/>
      <c r="D16" s="135"/>
      <c r="E16" s="135"/>
      <c r="F16" s="136"/>
      <c r="G16" s="130" t="e">
        <f t="shared" si="15"/>
        <v>#N/A</v>
      </c>
      <c r="H16" s="124"/>
      <c r="I16" s="131" t="str">
        <f t="shared" si="0"/>
        <v>-</v>
      </c>
      <c r="J16" s="184"/>
      <c r="K16" s="184"/>
      <c r="L16" s="131">
        <f t="shared" si="1"/>
        <v>0</v>
      </c>
      <c r="M16" s="131" t="str">
        <f t="shared" si="2"/>
        <v>-</v>
      </c>
      <c r="N16" s="184"/>
      <c r="O16" s="184"/>
      <c r="P16" s="131">
        <f t="shared" si="3"/>
        <v>0</v>
      </c>
      <c r="Q16" s="131" t="str">
        <f t="shared" si="4"/>
        <v>-</v>
      </c>
      <c r="R16" s="15">
        <f t="shared" si="5"/>
        <v>0</v>
      </c>
      <c r="S16" s="15">
        <f t="shared" si="16"/>
        <v>0</v>
      </c>
      <c r="T16" s="125" t="e">
        <f t="shared" si="17"/>
        <v>#N/A</v>
      </c>
      <c r="U16" s="46"/>
      <c r="V16" s="211"/>
      <c r="W16" s="47"/>
      <c r="X16" s="46"/>
      <c r="Y16" s="189"/>
      <c r="Z16" s="64"/>
      <c r="AA16" s="193" t="e">
        <f t="shared" si="7"/>
        <v>#N/A</v>
      </c>
      <c r="AB16" s="14" t="e">
        <f>IF(F16&gt;VLOOKUP(E16,'ฐานการคำนวณ (ห้ามลบ)'!$B$3:$G$17,6,),VLOOKUP(E16,'ฐานการคำนวณ (ห้ามลบ)'!$B$3:$G$17,3,),VLOOKUP(E16,'ฐานการคำนวณ (ห้ามลบ)'!$B$3:$G$17,4,))</f>
        <v>#N/A</v>
      </c>
      <c r="AC16" s="47" t="e">
        <f t="shared" si="8"/>
        <v>#N/A</v>
      </c>
      <c r="AD16" s="14" t="e">
        <f>VLOOKUP(E16,'ฐานการคำนวณ (ห้ามลบ)'!$B$3:$C$17,2,)</f>
        <v>#N/A</v>
      </c>
      <c r="AE16" s="15" t="e">
        <f t="shared" si="9"/>
        <v>#N/A</v>
      </c>
      <c r="AF16" s="14" t="e">
        <f t="shared" si="18"/>
        <v>#N/A</v>
      </c>
      <c r="AG16" s="41" t="e">
        <f t="shared" si="19"/>
        <v>#N/A</v>
      </c>
      <c r="AH16" s="17" t="e">
        <f t="shared" si="20"/>
        <v>#N/A</v>
      </c>
      <c r="AI16" s="16" t="e">
        <f t="shared" si="21"/>
        <v>#N/A</v>
      </c>
      <c r="AJ16" s="17" t="e">
        <f t="shared" si="22"/>
        <v>#N/A</v>
      </c>
      <c r="AK16" s="135" t="s">
        <v>114</v>
      </c>
      <c r="AL16" s="192" t="s">
        <v>98</v>
      </c>
      <c r="AM16" s="192" t="s">
        <v>98</v>
      </c>
      <c r="AN16" s="192" t="s">
        <v>98</v>
      </c>
      <c r="AO16" s="192" t="s">
        <v>98</v>
      </c>
      <c r="AP16" s="183"/>
      <c r="AQ16" s="183"/>
      <c r="AR16" s="215"/>
      <c r="AS16" s="215"/>
      <c r="AT16" s="215"/>
      <c r="AU16" s="137"/>
      <c r="AV16" s="137"/>
      <c r="AW16" s="149"/>
      <c r="AX16" s="138"/>
      <c r="AY16" s="137"/>
      <c r="AZ16" s="137"/>
      <c r="BA16" s="137"/>
      <c r="BB16" s="45"/>
    </row>
    <row r="17" spans="1:54" ht="21.75" customHeight="1">
      <c r="A17" s="160">
        <v>5</v>
      </c>
      <c r="B17" s="135"/>
      <c r="C17" s="161"/>
      <c r="D17" s="135"/>
      <c r="E17" s="135"/>
      <c r="F17" s="136"/>
      <c r="G17" s="130" t="e">
        <f t="shared" ref="G17:G20" si="23">AB17*0.02</f>
        <v>#N/A</v>
      </c>
      <c r="H17" s="124"/>
      <c r="I17" s="131" t="str">
        <f t="shared" si="0"/>
        <v>-</v>
      </c>
      <c r="J17" s="184"/>
      <c r="K17" s="184"/>
      <c r="L17" s="131">
        <f t="shared" si="1"/>
        <v>0</v>
      </c>
      <c r="M17" s="131" t="str">
        <f t="shared" si="2"/>
        <v>-</v>
      </c>
      <c r="N17" s="184"/>
      <c r="O17" s="184"/>
      <c r="P17" s="131">
        <f t="shared" si="3"/>
        <v>0</v>
      </c>
      <c r="Q17" s="131" t="str">
        <f t="shared" si="4"/>
        <v>-</v>
      </c>
      <c r="R17" s="15">
        <f t="shared" si="5"/>
        <v>0</v>
      </c>
      <c r="S17" s="15">
        <f t="shared" si="16"/>
        <v>0</v>
      </c>
      <c r="T17" s="125" t="e">
        <f t="shared" si="17"/>
        <v>#N/A</v>
      </c>
      <c r="U17" s="46"/>
      <c r="V17" s="211"/>
      <c r="W17" s="47"/>
      <c r="X17" s="46"/>
      <c r="Y17" s="189"/>
      <c r="Z17" s="64"/>
      <c r="AA17" s="193" t="e">
        <f t="shared" si="7"/>
        <v>#N/A</v>
      </c>
      <c r="AB17" s="14" t="e">
        <f>IF(F17&gt;VLOOKUP(E17,'ฐานการคำนวณ (ห้ามลบ)'!$B$3:$G$17,6,),VLOOKUP(E17,'ฐานการคำนวณ (ห้ามลบ)'!$B$3:$G$17,3,),VLOOKUP(E17,'ฐานการคำนวณ (ห้ามลบ)'!$B$3:$G$17,4,))</f>
        <v>#N/A</v>
      </c>
      <c r="AC17" s="47" t="e">
        <f t="shared" si="8"/>
        <v>#N/A</v>
      </c>
      <c r="AD17" s="14" t="e">
        <f>VLOOKUP(E17,'ฐานการคำนวณ (ห้ามลบ)'!$B$3:$C$17,2,)</f>
        <v>#N/A</v>
      </c>
      <c r="AE17" s="15" t="e">
        <f t="shared" si="9"/>
        <v>#N/A</v>
      </c>
      <c r="AF17" s="14" t="e">
        <f t="shared" si="18"/>
        <v>#N/A</v>
      </c>
      <c r="AG17" s="41" t="e">
        <f t="shared" si="19"/>
        <v>#N/A</v>
      </c>
      <c r="AH17" s="17" t="e">
        <f t="shared" si="20"/>
        <v>#N/A</v>
      </c>
      <c r="AI17" s="16" t="e">
        <f t="shared" si="21"/>
        <v>#N/A</v>
      </c>
      <c r="AJ17" s="17" t="e">
        <f t="shared" si="22"/>
        <v>#N/A</v>
      </c>
      <c r="AK17" s="135"/>
      <c r="AL17" s="192">
        <v>4</v>
      </c>
      <c r="AM17" s="192" t="s">
        <v>98</v>
      </c>
      <c r="AN17" s="192" t="s">
        <v>98</v>
      </c>
      <c r="AO17" s="192" t="s">
        <v>98</v>
      </c>
      <c r="AP17" s="183"/>
      <c r="AQ17" s="183"/>
      <c r="AR17" s="215"/>
      <c r="AS17" s="215"/>
      <c r="AT17" s="215"/>
      <c r="AU17" s="137"/>
      <c r="AV17" s="137"/>
      <c r="AW17" s="149"/>
      <c r="AX17" s="138"/>
      <c r="AY17" s="137"/>
      <c r="AZ17" s="137"/>
      <c r="BA17" s="137"/>
      <c r="BB17" s="45"/>
    </row>
    <row r="18" spans="1:54" ht="21.75" customHeight="1">
      <c r="A18" s="160">
        <v>6</v>
      </c>
      <c r="B18" s="135"/>
      <c r="C18" s="161"/>
      <c r="D18" s="135"/>
      <c r="E18" s="135"/>
      <c r="F18" s="136"/>
      <c r="G18" s="130" t="e">
        <f t="shared" si="23"/>
        <v>#N/A</v>
      </c>
      <c r="H18" s="124"/>
      <c r="I18" s="131" t="str">
        <f t="shared" si="0"/>
        <v>-</v>
      </c>
      <c r="J18" s="184"/>
      <c r="K18" s="184"/>
      <c r="L18" s="131">
        <f t="shared" si="1"/>
        <v>0</v>
      </c>
      <c r="M18" s="131" t="str">
        <f t="shared" si="2"/>
        <v>-</v>
      </c>
      <c r="N18" s="184"/>
      <c r="O18" s="184"/>
      <c r="P18" s="131">
        <f t="shared" si="3"/>
        <v>0</v>
      </c>
      <c r="Q18" s="131" t="str">
        <f t="shared" si="4"/>
        <v>-</v>
      </c>
      <c r="R18" s="15">
        <f t="shared" si="5"/>
        <v>0</v>
      </c>
      <c r="S18" s="15">
        <f t="shared" si="16"/>
        <v>0</v>
      </c>
      <c r="T18" s="125" t="e">
        <f t="shared" si="17"/>
        <v>#N/A</v>
      </c>
      <c r="U18" s="46"/>
      <c r="V18" s="211"/>
      <c r="W18" s="47"/>
      <c r="X18" s="46"/>
      <c r="Y18" s="189"/>
      <c r="Z18" s="64"/>
      <c r="AA18" s="193" t="e">
        <f t="shared" si="7"/>
        <v>#N/A</v>
      </c>
      <c r="AB18" s="14" t="e">
        <f>IF(F18&gt;VLOOKUP(E18,'ฐานการคำนวณ (ห้ามลบ)'!$B$3:$G$17,6,),VLOOKUP(E18,'ฐานการคำนวณ (ห้ามลบ)'!$B$3:$G$17,3,),VLOOKUP(E18,'ฐานการคำนวณ (ห้ามลบ)'!$B$3:$G$17,4,))</f>
        <v>#N/A</v>
      </c>
      <c r="AC18" s="47" t="e">
        <f t="shared" si="8"/>
        <v>#N/A</v>
      </c>
      <c r="AD18" s="14" t="e">
        <f>VLOOKUP(E18,'ฐานการคำนวณ (ห้ามลบ)'!$B$3:$C$17,2,)</f>
        <v>#N/A</v>
      </c>
      <c r="AE18" s="15" t="e">
        <f t="shared" si="9"/>
        <v>#N/A</v>
      </c>
      <c r="AF18" s="14" t="e">
        <f t="shared" si="18"/>
        <v>#N/A</v>
      </c>
      <c r="AG18" s="41" t="e">
        <f t="shared" si="19"/>
        <v>#N/A</v>
      </c>
      <c r="AH18" s="17" t="e">
        <f t="shared" si="20"/>
        <v>#N/A</v>
      </c>
      <c r="AI18" s="16" t="e">
        <f t="shared" si="21"/>
        <v>#N/A</v>
      </c>
      <c r="AJ18" s="17" t="e">
        <f t="shared" si="22"/>
        <v>#N/A</v>
      </c>
      <c r="AK18" s="135" t="s">
        <v>114</v>
      </c>
      <c r="AL18" s="192">
        <v>3</v>
      </c>
      <c r="AM18" s="192" t="s">
        <v>98</v>
      </c>
      <c r="AN18" s="192" t="s">
        <v>98</v>
      </c>
      <c r="AO18" s="192" t="s">
        <v>98</v>
      </c>
      <c r="AP18" s="183"/>
      <c r="AQ18" s="183"/>
      <c r="AR18" s="215"/>
      <c r="AS18" s="215"/>
      <c r="AT18" s="215"/>
      <c r="AU18" s="137"/>
      <c r="AV18" s="137"/>
      <c r="AW18" s="149"/>
      <c r="AX18" s="138"/>
      <c r="AY18" s="137"/>
      <c r="AZ18" s="137"/>
      <c r="BA18" s="137"/>
      <c r="BB18" s="45"/>
    </row>
    <row r="19" spans="1:54" ht="21.75" customHeight="1">
      <c r="A19" s="160">
        <v>7</v>
      </c>
      <c r="B19" s="135"/>
      <c r="C19" s="161"/>
      <c r="D19" s="135"/>
      <c r="E19" s="135"/>
      <c r="F19" s="136"/>
      <c r="G19" s="130" t="e">
        <f t="shared" si="23"/>
        <v>#N/A</v>
      </c>
      <c r="H19" s="124"/>
      <c r="I19" s="131" t="str">
        <f t="shared" si="0"/>
        <v>-</v>
      </c>
      <c r="J19" s="184"/>
      <c r="K19" s="184"/>
      <c r="L19" s="131">
        <f t="shared" si="1"/>
        <v>0</v>
      </c>
      <c r="M19" s="131" t="str">
        <f t="shared" si="2"/>
        <v>-</v>
      </c>
      <c r="N19" s="184"/>
      <c r="O19" s="184"/>
      <c r="P19" s="131">
        <f t="shared" si="3"/>
        <v>0</v>
      </c>
      <c r="Q19" s="131" t="str">
        <f t="shared" si="4"/>
        <v>-</v>
      </c>
      <c r="R19" s="15">
        <f t="shared" si="5"/>
        <v>0</v>
      </c>
      <c r="S19" s="15">
        <f t="shared" si="16"/>
        <v>0</v>
      </c>
      <c r="T19" s="125" t="e">
        <f t="shared" si="17"/>
        <v>#N/A</v>
      </c>
      <c r="U19" s="46"/>
      <c r="V19" s="211"/>
      <c r="W19" s="47"/>
      <c r="X19" s="46"/>
      <c r="Y19" s="189"/>
      <c r="Z19" s="64"/>
      <c r="AA19" s="193" t="e">
        <f t="shared" si="7"/>
        <v>#N/A</v>
      </c>
      <c r="AB19" s="14" t="e">
        <f>IF(F19&gt;VLOOKUP(E19,'ฐานการคำนวณ (ห้ามลบ)'!$B$3:$G$17,6,),VLOOKUP(E19,'ฐานการคำนวณ (ห้ามลบ)'!$B$3:$G$17,3,),VLOOKUP(E19,'ฐานการคำนวณ (ห้ามลบ)'!$B$3:$G$17,4,))</f>
        <v>#N/A</v>
      </c>
      <c r="AC19" s="47" t="e">
        <f t="shared" si="8"/>
        <v>#N/A</v>
      </c>
      <c r="AD19" s="14" t="e">
        <f>VLOOKUP(E19,'ฐานการคำนวณ (ห้ามลบ)'!$B$3:$C$17,2,)</f>
        <v>#N/A</v>
      </c>
      <c r="AE19" s="15" t="e">
        <f t="shared" si="9"/>
        <v>#N/A</v>
      </c>
      <c r="AF19" s="14" t="e">
        <f t="shared" si="18"/>
        <v>#N/A</v>
      </c>
      <c r="AG19" s="41" t="e">
        <f t="shared" si="19"/>
        <v>#N/A</v>
      </c>
      <c r="AH19" s="17" t="e">
        <f t="shared" si="20"/>
        <v>#N/A</v>
      </c>
      <c r="AI19" s="16" t="e">
        <f t="shared" si="21"/>
        <v>#N/A</v>
      </c>
      <c r="AJ19" s="17" t="e">
        <f t="shared" si="22"/>
        <v>#N/A</v>
      </c>
      <c r="AK19" s="135"/>
      <c r="AL19" s="192">
        <v>3</v>
      </c>
      <c r="AM19" s="192" t="s">
        <v>98</v>
      </c>
      <c r="AN19" s="192" t="s">
        <v>98</v>
      </c>
      <c r="AO19" s="192" t="s">
        <v>98</v>
      </c>
      <c r="AP19" s="183"/>
      <c r="AQ19" s="183"/>
      <c r="AR19" s="215"/>
      <c r="AS19" s="215"/>
      <c r="AT19" s="215"/>
      <c r="AU19" s="137"/>
      <c r="AV19" s="137"/>
      <c r="AW19" s="149"/>
      <c r="AX19" s="138"/>
      <c r="AY19" s="137"/>
      <c r="AZ19" s="137"/>
      <c r="BA19" s="137"/>
      <c r="BB19" s="45"/>
    </row>
    <row r="20" spans="1:54" ht="21.75" customHeight="1">
      <c r="A20" s="160">
        <v>8</v>
      </c>
      <c r="B20" s="135"/>
      <c r="C20" s="161"/>
      <c r="D20" s="135"/>
      <c r="E20" s="135"/>
      <c r="F20" s="136"/>
      <c r="G20" s="130" t="e">
        <f t="shared" si="23"/>
        <v>#N/A</v>
      </c>
      <c r="H20" s="124"/>
      <c r="I20" s="131" t="str">
        <f t="shared" si="0"/>
        <v>-</v>
      </c>
      <c r="J20" s="184"/>
      <c r="K20" s="184"/>
      <c r="L20" s="131">
        <f t="shared" si="1"/>
        <v>0</v>
      </c>
      <c r="M20" s="131" t="str">
        <f t="shared" si="2"/>
        <v>-</v>
      </c>
      <c r="N20" s="184"/>
      <c r="O20" s="184"/>
      <c r="P20" s="131">
        <f t="shared" si="3"/>
        <v>0</v>
      </c>
      <c r="Q20" s="131" t="str">
        <f t="shared" si="4"/>
        <v>-</v>
      </c>
      <c r="R20" s="15">
        <f t="shared" si="5"/>
        <v>0</v>
      </c>
      <c r="S20" s="15">
        <f t="shared" si="16"/>
        <v>0</v>
      </c>
      <c r="T20" s="125" t="e">
        <f t="shared" si="17"/>
        <v>#N/A</v>
      </c>
      <c r="U20" s="46"/>
      <c r="V20" s="211"/>
      <c r="W20" s="47"/>
      <c r="X20" s="46"/>
      <c r="Y20" s="189"/>
      <c r="Z20" s="64"/>
      <c r="AA20" s="193" t="e">
        <f t="shared" si="7"/>
        <v>#N/A</v>
      </c>
      <c r="AB20" s="14" t="e">
        <f>IF(F20&gt;VLOOKUP(E20,'ฐานการคำนวณ (ห้ามลบ)'!$B$3:$G$17,6,),VLOOKUP(E20,'ฐานการคำนวณ (ห้ามลบ)'!$B$3:$G$17,3,),VLOOKUP(E20,'ฐานการคำนวณ (ห้ามลบ)'!$B$3:$G$17,4,))</f>
        <v>#N/A</v>
      </c>
      <c r="AC20" s="47" t="e">
        <f t="shared" si="8"/>
        <v>#N/A</v>
      </c>
      <c r="AD20" s="14" t="e">
        <f>VLOOKUP(E20,'ฐานการคำนวณ (ห้ามลบ)'!$B$3:$C$17,2,)</f>
        <v>#N/A</v>
      </c>
      <c r="AE20" s="15" t="e">
        <f t="shared" si="9"/>
        <v>#N/A</v>
      </c>
      <c r="AF20" s="14" t="e">
        <f t="shared" si="18"/>
        <v>#N/A</v>
      </c>
      <c r="AG20" s="41" t="e">
        <f t="shared" si="19"/>
        <v>#N/A</v>
      </c>
      <c r="AH20" s="17" t="e">
        <f t="shared" si="20"/>
        <v>#N/A</v>
      </c>
      <c r="AI20" s="16" t="e">
        <f t="shared" si="21"/>
        <v>#N/A</v>
      </c>
      <c r="AJ20" s="17" t="e">
        <f t="shared" si="22"/>
        <v>#N/A</v>
      </c>
      <c r="AK20" s="135"/>
      <c r="AL20" s="192">
        <v>3</v>
      </c>
      <c r="AM20" s="192" t="s">
        <v>98</v>
      </c>
      <c r="AN20" s="192" t="s">
        <v>98</v>
      </c>
      <c r="AO20" s="192" t="s">
        <v>98</v>
      </c>
      <c r="AP20" s="183"/>
      <c r="AQ20" s="183"/>
      <c r="AR20" s="215"/>
      <c r="AS20" s="215"/>
      <c r="AT20" s="215"/>
      <c r="AU20" s="137"/>
      <c r="AV20" s="137"/>
      <c r="AW20" s="149"/>
      <c r="AX20" s="138"/>
      <c r="AY20" s="137"/>
      <c r="AZ20" s="137"/>
      <c r="BA20" s="137"/>
      <c r="BB20" s="45"/>
    </row>
    <row r="21" spans="1:54" ht="21.75" customHeight="1">
      <c r="A21" s="160">
        <v>9</v>
      </c>
      <c r="B21" s="135"/>
      <c r="C21" s="161"/>
      <c r="D21" s="135"/>
      <c r="E21" s="135"/>
      <c r="F21" s="136"/>
      <c r="G21" s="130" t="e">
        <f t="shared" ref="G21:G27" si="24">AB21*0.02</f>
        <v>#N/A</v>
      </c>
      <c r="H21" s="124"/>
      <c r="I21" s="131" t="str">
        <f t="shared" si="0"/>
        <v>-</v>
      </c>
      <c r="J21" s="184"/>
      <c r="K21" s="184"/>
      <c r="L21" s="131">
        <f t="shared" ref="L21:L27" si="25">J21+K21</f>
        <v>0</v>
      </c>
      <c r="M21" s="131" t="str">
        <f t="shared" si="2"/>
        <v>-</v>
      </c>
      <c r="N21" s="184"/>
      <c r="O21" s="184"/>
      <c r="P21" s="131">
        <f t="shared" ref="P21:P27" si="26">N21+O21</f>
        <v>0</v>
      </c>
      <c r="Q21" s="131" t="str">
        <f t="shared" si="4"/>
        <v>-</v>
      </c>
      <c r="R21" s="15">
        <f t="shared" ref="R21:R27" si="27">((L21+P21)*100)/200</f>
        <v>0</v>
      </c>
      <c r="S21" s="15">
        <f t="shared" si="16"/>
        <v>0</v>
      </c>
      <c r="T21" s="125" t="e">
        <f t="shared" ref="T21:T27" si="28">(AB21*S21)/100</f>
        <v>#N/A</v>
      </c>
      <c r="U21" s="46"/>
      <c r="V21" s="211"/>
      <c r="W21" s="47"/>
      <c r="X21" s="46"/>
      <c r="Y21" s="189"/>
      <c r="Z21" s="64"/>
      <c r="AA21" s="193" t="e">
        <f t="shared" ref="AA21:AA27" si="29">CEILING(G21+T21+Y21+W21,10)</f>
        <v>#N/A</v>
      </c>
      <c r="AB21" s="14" t="e">
        <f>IF(F21&gt;VLOOKUP(E21,'ฐานการคำนวณ (ห้ามลบ)'!$B$3:$G$17,6,),VLOOKUP(E21,'ฐานการคำนวณ (ห้ามลบ)'!$B$3:$G$17,3,),VLOOKUP(E21,'ฐานการคำนวณ (ห้ามลบ)'!$B$3:$G$17,4,))</f>
        <v>#N/A</v>
      </c>
      <c r="AC21" s="47" t="e">
        <f t="shared" ref="AC21:AC27" si="30">ROUNDDOWN((AA21/AB21)*100,2)</f>
        <v>#N/A</v>
      </c>
      <c r="AD21" s="14" t="e">
        <f>VLOOKUP(E21,'ฐานการคำนวณ (ห้ามลบ)'!$B$3:$C$17,2,)</f>
        <v>#N/A</v>
      </c>
      <c r="AE21" s="15" t="e">
        <f t="shared" ref="AE21:AE27" si="31">AC21</f>
        <v>#N/A</v>
      </c>
      <c r="AF21" s="14" t="e">
        <f t="shared" ref="AF21:AF27" si="32">AG21-F21</f>
        <v>#N/A</v>
      </c>
      <c r="AG21" s="41" t="e">
        <f t="shared" ref="AG21:AG27" si="33">IF(F21+CEILING(AI21,10)&lt;AD21,F21+CEILING(AI21,10),IF(F21&gt;AD21,F21,AD21))</f>
        <v>#N/A</v>
      </c>
      <c r="AH21" s="17" t="e">
        <f t="shared" ref="AH21:AH27" si="34">IF(F21+AI21 &gt; AD21,(AB21*(AE21/100))-AF21,0)</f>
        <v>#N/A</v>
      </c>
      <c r="AI21" s="16" t="e">
        <f t="shared" ref="AI21:AI27" si="35">IF(F21 &gt; AD21,0,AB21*(AE21/100))</f>
        <v>#N/A</v>
      </c>
      <c r="AJ21" s="17" t="e">
        <f t="shared" ref="AJ21:AJ27" si="36">IF(F21&gt;AD21,0,IF((AB21*(AE21/100))+F21&gt;AD21,AF21,AB21*(AE21/100)))</f>
        <v>#N/A</v>
      </c>
      <c r="AK21" s="135" t="s">
        <v>114</v>
      </c>
      <c r="AL21" s="192">
        <v>5</v>
      </c>
      <c r="AM21" s="192">
        <v>3</v>
      </c>
      <c r="AN21" s="192" t="s">
        <v>98</v>
      </c>
      <c r="AO21" s="192" t="s">
        <v>98</v>
      </c>
      <c r="AP21" s="183"/>
      <c r="AQ21" s="183"/>
      <c r="AR21" s="215"/>
      <c r="AS21" s="215"/>
      <c r="AT21" s="215"/>
      <c r="AU21" s="137"/>
      <c r="AV21" s="137"/>
      <c r="AW21" s="149"/>
      <c r="AX21" s="138"/>
      <c r="AY21" s="137"/>
      <c r="AZ21" s="137"/>
      <c r="BA21" s="137"/>
      <c r="BB21" s="45"/>
    </row>
    <row r="22" spans="1:54" ht="21.75" customHeight="1">
      <c r="A22" s="160">
        <v>10</v>
      </c>
      <c r="B22" s="135"/>
      <c r="C22" s="161"/>
      <c r="D22" s="135"/>
      <c r="E22" s="135"/>
      <c r="F22" s="136"/>
      <c r="G22" s="130" t="e">
        <f t="shared" si="24"/>
        <v>#N/A</v>
      </c>
      <c r="H22" s="124"/>
      <c r="I22" s="131" t="str">
        <f t="shared" si="0"/>
        <v>-</v>
      </c>
      <c r="J22" s="184"/>
      <c r="K22" s="184"/>
      <c r="L22" s="131">
        <f t="shared" si="25"/>
        <v>0</v>
      </c>
      <c r="M22" s="131" t="str">
        <f t="shared" si="2"/>
        <v>-</v>
      </c>
      <c r="N22" s="184"/>
      <c r="O22" s="184"/>
      <c r="P22" s="131">
        <f t="shared" si="26"/>
        <v>0</v>
      </c>
      <c r="Q22" s="131" t="str">
        <f t="shared" si="4"/>
        <v>-</v>
      </c>
      <c r="R22" s="15">
        <f t="shared" si="27"/>
        <v>0</v>
      </c>
      <c r="S22" s="15">
        <f t="shared" si="16"/>
        <v>0</v>
      </c>
      <c r="T22" s="125" t="e">
        <f t="shared" si="28"/>
        <v>#N/A</v>
      </c>
      <c r="U22" s="46"/>
      <c r="V22" s="211"/>
      <c r="W22" s="47"/>
      <c r="X22" s="46"/>
      <c r="Y22" s="189"/>
      <c r="Z22" s="64"/>
      <c r="AA22" s="193" t="e">
        <f t="shared" si="29"/>
        <v>#N/A</v>
      </c>
      <c r="AB22" s="14" t="e">
        <f>IF(F22&gt;VLOOKUP(E22,'ฐานการคำนวณ (ห้ามลบ)'!$B$3:$G$17,6,),VLOOKUP(E22,'ฐานการคำนวณ (ห้ามลบ)'!$B$3:$G$17,3,),VLOOKUP(E22,'ฐานการคำนวณ (ห้ามลบ)'!$B$3:$G$17,4,))</f>
        <v>#N/A</v>
      </c>
      <c r="AC22" s="47" t="e">
        <f t="shared" si="30"/>
        <v>#N/A</v>
      </c>
      <c r="AD22" s="14" t="e">
        <f>VLOOKUP(E22,'ฐานการคำนวณ (ห้ามลบ)'!$B$3:$C$17,2,)</f>
        <v>#N/A</v>
      </c>
      <c r="AE22" s="15" t="e">
        <f t="shared" si="31"/>
        <v>#N/A</v>
      </c>
      <c r="AF22" s="14" t="e">
        <f t="shared" si="32"/>
        <v>#N/A</v>
      </c>
      <c r="AG22" s="41" t="e">
        <f t="shared" si="33"/>
        <v>#N/A</v>
      </c>
      <c r="AH22" s="17" t="e">
        <f t="shared" si="34"/>
        <v>#N/A</v>
      </c>
      <c r="AI22" s="16" t="e">
        <f t="shared" si="35"/>
        <v>#N/A</v>
      </c>
      <c r="AJ22" s="17" t="e">
        <f t="shared" si="36"/>
        <v>#N/A</v>
      </c>
      <c r="AK22" s="135" t="s">
        <v>114</v>
      </c>
      <c r="AL22" s="192">
        <v>3</v>
      </c>
      <c r="AM22" s="192" t="s">
        <v>98</v>
      </c>
      <c r="AN22" s="192" t="s">
        <v>98</v>
      </c>
      <c r="AO22" s="192" t="s">
        <v>98</v>
      </c>
      <c r="AP22" s="183"/>
      <c r="AQ22" s="183"/>
      <c r="AR22" s="215"/>
      <c r="AS22" s="215"/>
      <c r="AT22" s="215"/>
      <c r="AU22" s="137"/>
      <c r="AV22" s="137"/>
      <c r="AW22" s="149"/>
      <c r="AX22" s="138"/>
      <c r="AY22" s="137"/>
      <c r="AZ22" s="137"/>
      <c r="BA22" s="137"/>
      <c r="BB22" s="45"/>
    </row>
    <row r="23" spans="1:54" ht="21.75" customHeight="1">
      <c r="A23" s="160">
        <v>11</v>
      </c>
      <c r="B23" s="135"/>
      <c r="C23" s="161"/>
      <c r="D23" s="135"/>
      <c r="E23" s="135"/>
      <c r="F23" s="136"/>
      <c r="G23" s="130" t="e">
        <f t="shared" si="24"/>
        <v>#N/A</v>
      </c>
      <c r="H23" s="124"/>
      <c r="I23" s="131" t="str">
        <f t="shared" si="0"/>
        <v>-</v>
      </c>
      <c r="J23" s="184"/>
      <c r="K23" s="184"/>
      <c r="L23" s="131">
        <f t="shared" si="25"/>
        <v>0</v>
      </c>
      <c r="M23" s="131" t="str">
        <f t="shared" si="2"/>
        <v>-</v>
      </c>
      <c r="N23" s="184"/>
      <c r="O23" s="184"/>
      <c r="P23" s="131">
        <f t="shared" si="26"/>
        <v>0</v>
      </c>
      <c r="Q23" s="131" t="str">
        <f t="shared" si="4"/>
        <v>-</v>
      </c>
      <c r="R23" s="15">
        <f t="shared" si="27"/>
        <v>0</v>
      </c>
      <c r="S23" s="15">
        <f t="shared" si="16"/>
        <v>0</v>
      </c>
      <c r="T23" s="125" t="e">
        <f t="shared" si="28"/>
        <v>#N/A</v>
      </c>
      <c r="U23" s="46"/>
      <c r="V23" s="211"/>
      <c r="W23" s="47"/>
      <c r="X23" s="46"/>
      <c r="Y23" s="189"/>
      <c r="Z23" s="64"/>
      <c r="AA23" s="193" t="e">
        <f t="shared" si="29"/>
        <v>#N/A</v>
      </c>
      <c r="AB23" s="14" t="e">
        <f>IF(F23&gt;VLOOKUP(E23,'ฐานการคำนวณ (ห้ามลบ)'!$B$3:$G$17,6,),VLOOKUP(E23,'ฐานการคำนวณ (ห้ามลบ)'!$B$3:$G$17,3,),VLOOKUP(E23,'ฐานการคำนวณ (ห้ามลบ)'!$B$3:$G$17,4,))</f>
        <v>#N/A</v>
      </c>
      <c r="AC23" s="47" t="e">
        <f t="shared" si="30"/>
        <v>#N/A</v>
      </c>
      <c r="AD23" s="14" t="e">
        <f>VLOOKUP(E23,'ฐานการคำนวณ (ห้ามลบ)'!$B$3:$C$17,2,)</f>
        <v>#N/A</v>
      </c>
      <c r="AE23" s="15" t="e">
        <f t="shared" si="31"/>
        <v>#N/A</v>
      </c>
      <c r="AF23" s="14" t="e">
        <f t="shared" si="32"/>
        <v>#N/A</v>
      </c>
      <c r="AG23" s="41" t="e">
        <f t="shared" si="33"/>
        <v>#N/A</v>
      </c>
      <c r="AH23" s="17" t="e">
        <f t="shared" si="34"/>
        <v>#N/A</v>
      </c>
      <c r="AI23" s="16" t="e">
        <f t="shared" si="35"/>
        <v>#N/A</v>
      </c>
      <c r="AJ23" s="17" t="e">
        <f t="shared" si="36"/>
        <v>#N/A</v>
      </c>
      <c r="AK23" s="135" t="s">
        <v>114</v>
      </c>
      <c r="AL23" s="192" t="s">
        <v>98</v>
      </c>
      <c r="AM23" s="192" t="s">
        <v>98</v>
      </c>
      <c r="AN23" s="192" t="s">
        <v>98</v>
      </c>
      <c r="AO23" s="192" t="s">
        <v>98</v>
      </c>
      <c r="AP23" s="183"/>
      <c r="AQ23" s="183"/>
      <c r="AR23" s="215"/>
      <c r="AS23" s="215"/>
      <c r="AT23" s="215"/>
      <c r="AU23" s="137"/>
      <c r="AV23" s="137"/>
      <c r="AW23" s="149"/>
      <c r="AX23" s="138"/>
      <c r="AY23" s="137"/>
      <c r="AZ23" s="137"/>
      <c r="BA23" s="137"/>
      <c r="BB23" s="45"/>
    </row>
    <row r="24" spans="1:54" ht="21.75" customHeight="1">
      <c r="A24" s="160">
        <v>12</v>
      </c>
      <c r="B24" s="135"/>
      <c r="C24" s="161"/>
      <c r="D24" s="135"/>
      <c r="E24" s="135"/>
      <c r="F24" s="136"/>
      <c r="G24" s="130" t="e">
        <f t="shared" si="24"/>
        <v>#N/A</v>
      </c>
      <c r="H24" s="124"/>
      <c r="I24" s="131" t="str">
        <f t="shared" si="0"/>
        <v>-</v>
      </c>
      <c r="J24" s="184"/>
      <c r="K24" s="184"/>
      <c r="L24" s="131">
        <f t="shared" si="25"/>
        <v>0</v>
      </c>
      <c r="M24" s="131" t="str">
        <f t="shared" si="2"/>
        <v>-</v>
      </c>
      <c r="N24" s="184"/>
      <c r="O24" s="184"/>
      <c r="P24" s="131">
        <f t="shared" si="26"/>
        <v>0</v>
      </c>
      <c r="Q24" s="131" t="str">
        <f t="shared" si="4"/>
        <v>-</v>
      </c>
      <c r="R24" s="15">
        <f t="shared" si="27"/>
        <v>0</v>
      </c>
      <c r="S24" s="15">
        <f t="shared" si="16"/>
        <v>0</v>
      </c>
      <c r="T24" s="125" t="e">
        <f t="shared" si="28"/>
        <v>#N/A</v>
      </c>
      <c r="U24" s="46"/>
      <c r="V24" s="211"/>
      <c r="W24" s="47"/>
      <c r="X24" s="46"/>
      <c r="Y24" s="189"/>
      <c r="Z24" s="64"/>
      <c r="AA24" s="193" t="e">
        <f t="shared" si="29"/>
        <v>#N/A</v>
      </c>
      <c r="AB24" s="14" t="e">
        <f>IF(F24&gt;VLOOKUP(E24,'ฐานการคำนวณ (ห้ามลบ)'!$B$3:$G$17,6,),VLOOKUP(E24,'ฐานการคำนวณ (ห้ามลบ)'!$B$3:$G$17,3,),VLOOKUP(E24,'ฐานการคำนวณ (ห้ามลบ)'!$B$3:$G$17,4,))</f>
        <v>#N/A</v>
      </c>
      <c r="AC24" s="47" t="e">
        <f t="shared" si="30"/>
        <v>#N/A</v>
      </c>
      <c r="AD24" s="14" t="e">
        <f>VLOOKUP(E24,'ฐานการคำนวณ (ห้ามลบ)'!$B$3:$C$17,2,)</f>
        <v>#N/A</v>
      </c>
      <c r="AE24" s="15" t="e">
        <f t="shared" si="31"/>
        <v>#N/A</v>
      </c>
      <c r="AF24" s="14" t="e">
        <f t="shared" si="32"/>
        <v>#N/A</v>
      </c>
      <c r="AG24" s="41" t="e">
        <f t="shared" si="33"/>
        <v>#N/A</v>
      </c>
      <c r="AH24" s="17" t="e">
        <f t="shared" si="34"/>
        <v>#N/A</v>
      </c>
      <c r="AI24" s="16" t="e">
        <f t="shared" si="35"/>
        <v>#N/A</v>
      </c>
      <c r="AJ24" s="17" t="e">
        <f t="shared" si="36"/>
        <v>#N/A</v>
      </c>
      <c r="AK24" s="135" t="s">
        <v>114</v>
      </c>
      <c r="AL24" s="192">
        <v>7</v>
      </c>
      <c r="AM24" s="192" t="s">
        <v>98</v>
      </c>
      <c r="AN24" s="192" t="s">
        <v>98</v>
      </c>
      <c r="AO24" s="192" t="s">
        <v>98</v>
      </c>
      <c r="AP24" s="183"/>
      <c r="AQ24" s="183"/>
      <c r="AR24" s="215"/>
      <c r="AS24" s="215"/>
      <c r="AT24" s="215"/>
      <c r="AU24" s="137"/>
      <c r="AV24" s="137"/>
      <c r="AW24" s="149"/>
      <c r="AX24" s="138"/>
      <c r="AY24" s="137"/>
      <c r="AZ24" s="137"/>
      <c r="BA24" s="137"/>
      <c r="BB24" s="45"/>
    </row>
    <row r="25" spans="1:54" ht="21.75" customHeight="1">
      <c r="A25" s="160">
        <v>13</v>
      </c>
      <c r="B25" s="135"/>
      <c r="C25" s="161"/>
      <c r="D25" s="135"/>
      <c r="E25" s="135"/>
      <c r="F25" s="136"/>
      <c r="G25" s="130" t="e">
        <f t="shared" si="24"/>
        <v>#N/A</v>
      </c>
      <c r="H25" s="124"/>
      <c r="I25" s="131" t="str">
        <f t="shared" si="0"/>
        <v>-</v>
      </c>
      <c r="J25" s="184"/>
      <c r="K25" s="184"/>
      <c r="L25" s="131">
        <f t="shared" si="25"/>
        <v>0</v>
      </c>
      <c r="M25" s="131" t="str">
        <f t="shared" si="2"/>
        <v>-</v>
      </c>
      <c r="N25" s="184"/>
      <c r="O25" s="184"/>
      <c r="P25" s="131">
        <f t="shared" si="26"/>
        <v>0</v>
      </c>
      <c r="Q25" s="131" t="str">
        <f t="shared" si="4"/>
        <v>-</v>
      </c>
      <c r="R25" s="15">
        <f t="shared" si="27"/>
        <v>0</v>
      </c>
      <c r="S25" s="15">
        <f t="shared" si="16"/>
        <v>0</v>
      </c>
      <c r="T25" s="125" t="e">
        <f t="shared" si="28"/>
        <v>#N/A</v>
      </c>
      <c r="U25" s="46"/>
      <c r="V25" s="211"/>
      <c r="W25" s="47"/>
      <c r="X25" s="46"/>
      <c r="Y25" s="189"/>
      <c r="Z25" s="64"/>
      <c r="AA25" s="193" t="e">
        <f t="shared" si="29"/>
        <v>#N/A</v>
      </c>
      <c r="AB25" s="14" t="e">
        <f>IF(F25&gt;VLOOKUP(E25,'ฐานการคำนวณ (ห้ามลบ)'!$B$3:$G$17,6,),VLOOKUP(E25,'ฐานการคำนวณ (ห้ามลบ)'!$B$3:$G$17,3,),VLOOKUP(E25,'ฐานการคำนวณ (ห้ามลบ)'!$B$3:$G$17,4,))</f>
        <v>#N/A</v>
      </c>
      <c r="AC25" s="47" t="e">
        <f t="shared" si="30"/>
        <v>#N/A</v>
      </c>
      <c r="AD25" s="14" t="e">
        <f>VLOOKUP(E25,'ฐานการคำนวณ (ห้ามลบ)'!$B$3:$C$17,2,)</f>
        <v>#N/A</v>
      </c>
      <c r="AE25" s="15" t="e">
        <f t="shared" si="31"/>
        <v>#N/A</v>
      </c>
      <c r="AF25" s="14" t="e">
        <f t="shared" si="32"/>
        <v>#N/A</v>
      </c>
      <c r="AG25" s="41" t="e">
        <f t="shared" si="33"/>
        <v>#N/A</v>
      </c>
      <c r="AH25" s="17" t="e">
        <f t="shared" si="34"/>
        <v>#N/A</v>
      </c>
      <c r="AI25" s="16" t="e">
        <f t="shared" si="35"/>
        <v>#N/A</v>
      </c>
      <c r="AJ25" s="17" t="e">
        <f t="shared" si="36"/>
        <v>#N/A</v>
      </c>
      <c r="AK25" s="135" t="s">
        <v>114</v>
      </c>
      <c r="AL25" s="192">
        <v>7</v>
      </c>
      <c r="AM25" s="192" t="s">
        <v>98</v>
      </c>
      <c r="AN25" s="192" t="s">
        <v>98</v>
      </c>
      <c r="AO25" s="192" t="s">
        <v>98</v>
      </c>
      <c r="AP25" s="183"/>
      <c r="AQ25" s="183"/>
      <c r="AR25" s="215"/>
      <c r="AS25" s="215"/>
      <c r="AT25" s="215"/>
      <c r="AU25" s="137"/>
      <c r="AV25" s="137"/>
      <c r="AW25" s="149"/>
      <c r="AX25" s="138"/>
      <c r="AY25" s="137"/>
      <c r="AZ25" s="137"/>
      <c r="BA25" s="137"/>
      <c r="BB25" s="45"/>
    </row>
    <row r="26" spans="1:54" ht="21.75" customHeight="1">
      <c r="A26" s="160">
        <v>14</v>
      </c>
      <c r="B26" s="135"/>
      <c r="C26" s="161"/>
      <c r="D26" s="135"/>
      <c r="E26" s="135"/>
      <c r="F26" s="136"/>
      <c r="G26" s="130" t="e">
        <f t="shared" si="24"/>
        <v>#N/A</v>
      </c>
      <c r="H26" s="124"/>
      <c r="I26" s="131" t="str">
        <f t="shared" si="0"/>
        <v>-</v>
      </c>
      <c r="J26" s="184"/>
      <c r="K26" s="184"/>
      <c r="L26" s="131">
        <f t="shared" si="25"/>
        <v>0</v>
      </c>
      <c r="M26" s="131" t="str">
        <f t="shared" si="2"/>
        <v>-</v>
      </c>
      <c r="N26" s="184"/>
      <c r="O26" s="184"/>
      <c r="P26" s="131">
        <f t="shared" si="26"/>
        <v>0</v>
      </c>
      <c r="Q26" s="131" t="str">
        <f t="shared" si="4"/>
        <v>-</v>
      </c>
      <c r="R26" s="15">
        <f t="shared" si="27"/>
        <v>0</v>
      </c>
      <c r="S26" s="15">
        <f t="shared" si="16"/>
        <v>0</v>
      </c>
      <c r="T26" s="125" t="e">
        <f t="shared" si="28"/>
        <v>#N/A</v>
      </c>
      <c r="U26" s="46"/>
      <c r="V26" s="211"/>
      <c r="W26" s="47"/>
      <c r="X26" s="46"/>
      <c r="Y26" s="189"/>
      <c r="Z26" s="64"/>
      <c r="AA26" s="193" t="e">
        <f t="shared" si="29"/>
        <v>#N/A</v>
      </c>
      <c r="AB26" s="14" t="e">
        <f>IF(F26&gt;VLOOKUP(E26,'ฐานการคำนวณ (ห้ามลบ)'!$B$3:$G$17,6,),VLOOKUP(E26,'ฐานการคำนวณ (ห้ามลบ)'!$B$3:$G$17,3,),VLOOKUP(E26,'ฐานการคำนวณ (ห้ามลบ)'!$B$3:$G$17,4,))</f>
        <v>#N/A</v>
      </c>
      <c r="AC26" s="47" t="e">
        <f t="shared" si="30"/>
        <v>#N/A</v>
      </c>
      <c r="AD26" s="14" t="e">
        <f>VLOOKUP(E26,'ฐานการคำนวณ (ห้ามลบ)'!$B$3:$C$17,2,)</f>
        <v>#N/A</v>
      </c>
      <c r="AE26" s="15" t="e">
        <f t="shared" si="31"/>
        <v>#N/A</v>
      </c>
      <c r="AF26" s="14" t="e">
        <f t="shared" si="32"/>
        <v>#N/A</v>
      </c>
      <c r="AG26" s="41" t="e">
        <f t="shared" si="33"/>
        <v>#N/A</v>
      </c>
      <c r="AH26" s="17" t="e">
        <f t="shared" si="34"/>
        <v>#N/A</v>
      </c>
      <c r="AI26" s="16" t="e">
        <f t="shared" si="35"/>
        <v>#N/A</v>
      </c>
      <c r="AJ26" s="17" t="e">
        <f t="shared" si="36"/>
        <v>#N/A</v>
      </c>
      <c r="AK26" s="135" t="s">
        <v>114</v>
      </c>
      <c r="AL26" s="192">
        <v>6</v>
      </c>
      <c r="AM26" s="192" t="s">
        <v>98</v>
      </c>
      <c r="AN26" s="192" t="s">
        <v>98</v>
      </c>
      <c r="AO26" s="192" t="s">
        <v>98</v>
      </c>
      <c r="AP26" s="183"/>
      <c r="AQ26" s="183"/>
      <c r="AR26" s="215"/>
      <c r="AS26" s="215"/>
      <c r="AT26" s="215"/>
      <c r="AU26" s="137"/>
      <c r="AV26" s="137"/>
      <c r="AW26" s="149"/>
      <c r="AX26" s="138"/>
      <c r="AY26" s="137"/>
      <c r="AZ26" s="137"/>
      <c r="BA26" s="137"/>
      <c r="BB26" s="45"/>
    </row>
    <row r="27" spans="1:54" ht="21.75" customHeight="1">
      <c r="A27" s="160">
        <v>15</v>
      </c>
      <c r="B27" s="135"/>
      <c r="C27" s="161"/>
      <c r="D27" s="135"/>
      <c r="E27" s="135"/>
      <c r="F27" s="136"/>
      <c r="G27" s="130" t="e">
        <f t="shared" si="24"/>
        <v>#N/A</v>
      </c>
      <c r="H27" s="124"/>
      <c r="I27" s="131" t="str">
        <f t="shared" si="0"/>
        <v>-</v>
      </c>
      <c r="J27" s="184"/>
      <c r="K27" s="184"/>
      <c r="L27" s="131">
        <f t="shared" si="25"/>
        <v>0</v>
      </c>
      <c r="M27" s="131" t="str">
        <f t="shared" si="2"/>
        <v>-</v>
      </c>
      <c r="N27" s="184"/>
      <c r="O27" s="184"/>
      <c r="P27" s="131">
        <f t="shared" si="26"/>
        <v>0</v>
      </c>
      <c r="Q27" s="131" t="str">
        <f t="shared" si="4"/>
        <v>-</v>
      </c>
      <c r="R27" s="15">
        <f t="shared" si="27"/>
        <v>0</v>
      </c>
      <c r="S27" s="15">
        <f t="shared" si="16"/>
        <v>0</v>
      </c>
      <c r="T27" s="125" t="e">
        <f t="shared" si="28"/>
        <v>#N/A</v>
      </c>
      <c r="U27" s="46"/>
      <c r="V27" s="211"/>
      <c r="W27" s="47"/>
      <c r="X27" s="46"/>
      <c r="Y27" s="189"/>
      <c r="Z27" s="64"/>
      <c r="AA27" s="193" t="e">
        <f t="shared" si="29"/>
        <v>#N/A</v>
      </c>
      <c r="AB27" s="14" t="e">
        <f>IF(F27&gt;VLOOKUP(E27,'ฐานการคำนวณ (ห้ามลบ)'!$B$3:$G$17,6,),VLOOKUP(E27,'ฐานการคำนวณ (ห้ามลบ)'!$B$3:$G$17,3,),VLOOKUP(E27,'ฐานการคำนวณ (ห้ามลบ)'!$B$3:$G$17,4,))</f>
        <v>#N/A</v>
      </c>
      <c r="AC27" s="47" t="e">
        <f t="shared" si="30"/>
        <v>#N/A</v>
      </c>
      <c r="AD27" s="14" t="e">
        <f>VLOOKUP(E27,'ฐานการคำนวณ (ห้ามลบ)'!$B$3:$C$17,2,)</f>
        <v>#N/A</v>
      </c>
      <c r="AE27" s="15" t="e">
        <f t="shared" si="31"/>
        <v>#N/A</v>
      </c>
      <c r="AF27" s="14" t="e">
        <f t="shared" si="32"/>
        <v>#N/A</v>
      </c>
      <c r="AG27" s="41" t="e">
        <f t="shared" si="33"/>
        <v>#N/A</v>
      </c>
      <c r="AH27" s="17" t="e">
        <f t="shared" si="34"/>
        <v>#N/A</v>
      </c>
      <c r="AI27" s="16" t="e">
        <f t="shared" si="35"/>
        <v>#N/A</v>
      </c>
      <c r="AJ27" s="17" t="e">
        <f t="shared" si="36"/>
        <v>#N/A</v>
      </c>
      <c r="AK27" s="135" t="s">
        <v>114</v>
      </c>
      <c r="AL27" s="192">
        <v>4</v>
      </c>
      <c r="AM27" s="192" t="s">
        <v>98</v>
      </c>
      <c r="AN27" s="192" t="s">
        <v>98</v>
      </c>
      <c r="AO27" s="192" t="s">
        <v>98</v>
      </c>
      <c r="AP27" s="183"/>
      <c r="AQ27" s="183"/>
      <c r="AR27" s="215"/>
      <c r="AS27" s="215"/>
      <c r="AT27" s="215"/>
      <c r="AU27" s="137"/>
      <c r="AV27" s="137"/>
      <c r="AW27" s="149"/>
      <c r="AX27" s="138"/>
      <c r="AY27" s="137"/>
      <c r="AZ27" s="137"/>
      <c r="BA27" s="137"/>
      <c r="BB27" s="45"/>
    </row>
    <row r="28" spans="1:54" ht="21.75" customHeight="1" thickBot="1">
      <c r="A28" s="65"/>
      <c r="B28" s="66"/>
      <c r="C28" s="65"/>
      <c r="D28" s="109"/>
      <c r="E28" s="42" t="s">
        <v>153</v>
      </c>
      <c r="F28" s="116">
        <f>SUM(F12:F27)</f>
        <v>0</v>
      </c>
      <c r="G28" s="68" t="e">
        <f>SUM(G12:G27)</f>
        <v>#N/A</v>
      </c>
      <c r="H28" s="12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129"/>
      <c r="T28" s="68" t="e">
        <f>SUM(T12:T27)</f>
        <v>#N/A</v>
      </c>
      <c r="U28" s="128"/>
      <c r="V28" s="213"/>
      <c r="W28" s="68">
        <f>SUM(W12:W27)</f>
        <v>0</v>
      </c>
      <c r="X28" s="67"/>
      <c r="Y28" s="68">
        <f>SUM(Y12:Y27)</f>
        <v>0</v>
      </c>
      <c r="Z28" s="212"/>
      <c r="AA28" s="68" t="e">
        <f>SUM(AA12:AA27)</f>
        <v>#N/A</v>
      </c>
      <c r="AB28" s="68" t="e">
        <f>SUM(AB12:AB27)</f>
        <v>#N/A</v>
      </c>
      <c r="AC28" s="69"/>
      <c r="AD28" s="70"/>
      <c r="AE28" s="71"/>
      <c r="AF28" s="72" t="e">
        <f>SUM(AF12:AF27)</f>
        <v>#N/A</v>
      </c>
      <c r="AG28" s="73" t="e">
        <f>SUM(AG12:AG27)</f>
        <v>#N/A</v>
      </c>
      <c r="AH28" s="74" t="e">
        <f>SUM(AH12:AH27)</f>
        <v>#N/A</v>
      </c>
      <c r="AI28" s="141"/>
      <c r="AJ28" s="65"/>
      <c r="AK28" s="66"/>
      <c r="AL28" s="65"/>
      <c r="AM28" s="65"/>
      <c r="AN28" s="66"/>
      <c r="AO28" s="66"/>
      <c r="AU28" s="66"/>
      <c r="AV28" s="66"/>
      <c r="AW28" s="66"/>
      <c r="AX28" s="66"/>
      <c r="AY28" s="66"/>
      <c r="AZ28" s="66"/>
      <c r="BA28" s="65"/>
    </row>
    <row r="29" spans="1:54" ht="21.75" customHeight="1" thickTop="1" thickBot="1">
      <c r="E29" s="30" t="s">
        <v>102</v>
      </c>
      <c r="F29" s="116">
        <f>F28*4/100</f>
        <v>0</v>
      </c>
    </row>
    <row r="30" spans="1:54" ht="21.75" customHeight="1" thickTop="1">
      <c r="E30" s="195" t="s">
        <v>109</v>
      </c>
      <c r="F30" s="196"/>
      <c r="AK30" s="241" t="s">
        <v>157</v>
      </c>
      <c r="AL30" s="241"/>
      <c r="AM30" s="241"/>
      <c r="AN30" s="241"/>
    </row>
    <row r="31" spans="1:54" ht="21.75" customHeight="1">
      <c r="E31" s="197" t="s">
        <v>136</v>
      </c>
      <c r="F31" s="196"/>
      <c r="AK31" s="242" t="s">
        <v>158</v>
      </c>
      <c r="AL31" s="242"/>
      <c r="AM31" s="242"/>
      <c r="AN31" s="242"/>
    </row>
    <row r="32" spans="1:54" ht="21.75" customHeight="1" thickBot="1">
      <c r="E32" s="30" t="s">
        <v>154</v>
      </c>
      <c r="F32" s="116">
        <f>F29-F30-F31</f>
        <v>0</v>
      </c>
      <c r="AK32" s="242" t="s">
        <v>159</v>
      </c>
      <c r="AL32" s="242"/>
      <c r="AM32" s="242"/>
      <c r="AN32" s="242"/>
    </row>
    <row r="33" spans="1:57" ht="21.75" customHeight="1" thickTop="1">
      <c r="E33" s="30" t="s">
        <v>155</v>
      </c>
      <c r="F33" s="117" t="e">
        <f>AF28+AH28</f>
        <v>#N/A</v>
      </c>
      <c r="AK33" s="242" t="s">
        <v>160</v>
      </c>
      <c r="AL33" s="242"/>
      <c r="AM33" s="242"/>
      <c r="AN33" s="242"/>
    </row>
    <row r="34" spans="1:57" ht="21.75" customHeight="1" thickBot="1">
      <c r="E34" s="30" t="s">
        <v>42</v>
      </c>
      <c r="F34" s="181" t="e">
        <f>F32-F33</f>
        <v>#N/A</v>
      </c>
      <c r="AK34" s="242" t="s">
        <v>161</v>
      </c>
      <c r="AL34" s="242"/>
      <c r="AM34" s="242"/>
      <c r="AN34" s="242"/>
    </row>
    <row r="35" spans="1:57" ht="21.75" customHeight="1" thickTop="1">
      <c r="E35" s="30"/>
    </row>
    <row r="36" spans="1:57" ht="21.75" customHeight="1">
      <c r="E36" s="30"/>
    </row>
    <row r="37" spans="1:57" ht="21.75" customHeight="1">
      <c r="AW37" s="49"/>
      <c r="AY37" s="150"/>
      <c r="AZ37" s="150"/>
      <c r="BA37" s="150"/>
      <c r="BB37" s="150"/>
      <c r="BD37" s="150"/>
      <c r="BE37" s="150"/>
    </row>
    <row r="38" spans="1:57" ht="27" customHeight="1">
      <c r="A38" s="176" t="s">
        <v>156</v>
      </c>
      <c r="B38" s="177"/>
      <c r="AW38" s="139"/>
      <c r="AY38" s="150"/>
      <c r="AZ38" s="49"/>
      <c r="BB38" s="77"/>
      <c r="BC38" s="77"/>
      <c r="BD38" s="49"/>
      <c r="BE38" s="151"/>
    </row>
    <row r="39" spans="1:57" ht="27" customHeight="1">
      <c r="A39" s="178"/>
      <c r="B39" s="179" t="s">
        <v>151</v>
      </c>
      <c r="AW39" s="139"/>
      <c r="AY39" s="150"/>
      <c r="AZ39" s="150"/>
      <c r="BB39" s="77"/>
      <c r="BC39" s="77"/>
      <c r="BD39" s="150"/>
      <c r="BE39" s="151"/>
    </row>
    <row r="40" spans="1:57" ht="27" customHeight="1">
      <c r="A40" s="178"/>
      <c r="B40" s="179" t="s">
        <v>152</v>
      </c>
      <c r="AW40" s="139"/>
      <c r="AY40" s="150"/>
      <c r="AZ40" s="49"/>
      <c r="BB40" s="77"/>
      <c r="BC40" s="77"/>
      <c r="BD40" s="49"/>
      <c r="BE40" s="151"/>
    </row>
    <row r="41" spans="1:57" ht="29.4" customHeight="1">
      <c r="B41" s="179" t="s">
        <v>132</v>
      </c>
      <c r="AW41" s="139"/>
      <c r="AY41" s="150"/>
      <c r="AZ41" s="150"/>
      <c r="BB41" s="77"/>
      <c r="BC41" s="77"/>
      <c r="BD41" s="150"/>
      <c r="BE41" s="151"/>
    </row>
    <row r="42" spans="1:57" ht="21.75" customHeight="1">
      <c r="AW42" s="139"/>
      <c r="AY42" s="150"/>
      <c r="AZ42" s="49"/>
      <c r="BB42" s="77"/>
      <c r="BC42" s="77"/>
      <c r="BD42" s="49"/>
      <c r="BE42" s="151"/>
    </row>
    <row r="43" spans="1:57" ht="21.75" customHeight="1">
      <c r="V43" s="45"/>
      <c r="W43" s="45"/>
      <c r="Y43" s="45"/>
      <c r="Z43" s="45"/>
      <c r="AA43" s="45"/>
      <c r="AB43" s="45"/>
      <c r="AC43" s="45"/>
      <c r="AD43" s="45"/>
      <c r="AE43" s="45"/>
      <c r="AW43" s="139"/>
      <c r="AY43" s="150"/>
      <c r="AZ43" s="150"/>
      <c r="BB43" s="77"/>
      <c r="BC43" s="77"/>
      <c r="BD43" s="150"/>
      <c r="BE43" s="151"/>
    </row>
    <row r="44" spans="1:57" ht="21.75" customHeight="1">
      <c r="V44" s="45"/>
      <c r="W44" s="45"/>
      <c r="Y44" s="45"/>
      <c r="Z44" s="45"/>
      <c r="AA44" s="45"/>
      <c r="AB44" s="45"/>
      <c r="AC44" s="45"/>
      <c r="AD44" s="45"/>
      <c r="AE44" s="45"/>
      <c r="AW44" s="139"/>
      <c r="AY44" s="150"/>
      <c r="AZ44" s="49"/>
      <c r="BB44" s="77"/>
      <c r="BC44" s="77"/>
      <c r="BD44" s="49"/>
      <c r="BE44" s="151"/>
    </row>
    <row r="45" spans="1:57" ht="21.75" customHeight="1">
      <c r="AW45" s="139"/>
      <c r="AY45" s="150"/>
      <c r="AZ45" s="150"/>
      <c r="BB45" s="77"/>
      <c r="BC45" s="77"/>
      <c r="BD45" s="150"/>
      <c r="BE45" s="151"/>
    </row>
    <row r="46" spans="1:57" ht="21.75" customHeight="1">
      <c r="AW46" s="139"/>
      <c r="AY46" s="150"/>
      <c r="AZ46" s="49"/>
      <c r="BB46" s="77"/>
      <c r="BC46" s="77"/>
      <c r="BD46" s="49"/>
      <c r="BE46" s="151"/>
    </row>
    <row r="47" spans="1:57" ht="21.75" customHeight="1">
      <c r="AW47" s="139"/>
      <c r="AY47" s="150"/>
      <c r="AZ47" s="150"/>
      <c r="BB47" s="77"/>
      <c r="BC47" s="77"/>
      <c r="BD47" s="150"/>
      <c r="BE47" s="151"/>
    </row>
    <row r="48" spans="1:57" ht="21.75" customHeight="1">
      <c r="AW48" s="139"/>
      <c r="AY48" s="150"/>
      <c r="AZ48" s="49"/>
      <c r="BB48" s="77"/>
      <c r="BC48" s="77"/>
      <c r="BD48" s="49"/>
      <c r="BE48" s="151"/>
    </row>
    <row r="49" spans="37:57" ht="21.75" customHeight="1">
      <c r="AW49" s="139"/>
      <c r="AY49" s="150"/>
      <c r="AZ49" s="150"/>
      <c r="BB49" s="77"/>
      <c r="BC49" s="77"/>
      <c r="BD49" s="150"/>
      <c r="BE49" s="151"/>
    </row>
    <row r="50" spans="37:57" ht="21.75" customHeight="1">
      <c r="AW50" s="139"/>
      <c r="AY50" s="150"/>
      <c r="AZ50" s="49"/>
      <c r="BB50" s="77"/>
      <c r="BC50" s="77"/>
      <c r="BD50" s="49"/>
      <c r="BE50" s="151"/>
    </row>
    <row r="51" spans="37:57" ht="21.75" customHeight="1">
      <c r="AW51" s="139"/>
      <c r="AY51" s="150"/>
      <c r="AZ51" s="150"/>
      <c r="BB51" s="77"/>
      <c r="BC51" s="77"/>
      <c r="BD51" s="150"/>
      <c r="BE51" s="151"/>
    </row>
    <row r="52" spans="37:57" ht="21.75" customHeight="1">
      <c r="AW52" s="139"/>
      <c r="AY52" s="150"/>
      <c r="AZ52" s="49"/>
      <c r="BB52" s="77"/>
      <c r="BC52" s="77"/>
      <c r="BD52" s="49"/>
      <c r="BE52" s="151"/>
    </row>
    <row r="53" spans="37:57" ht="21.75" customHeight="1">
      <c r="AK53" s="126" t="s">
        <v>9</v>
      </c>
      <c r="AL53" s="126" t="s">
        <v>86</v>
      </c>
      <c r="AM53" s="126" t="s">
        <v>87</v>
      </c>
      <c r="AN53" s="126" t="s">
        <v>89</v>
      </c>
      <c r="AP53" s="126" t="s">
        <v>86</v>
      </c>
      <c r="AQ53" s="126" t="s">
        <v>9</v>
      </c>
      <c r="AR53" s="49"/>
      <c r="AS53" s="49"/>
      <c r="AT53" s="49"/>
      <c r="AV53" s="49"/>
      <c r="AW53" s="139"/>
      <c r="AY53" s="150"/>
      <c r="AZ53" s="150"/>
      <c r="BB53" s="77"/>
      <c r="BC53" s="77"/>
      <c r="BD53" s="150"/>
      <c r="BE53" s="151"/>
    </row>
    <row r="54" spans="37:57" ht="21.75" customHeight="1">
      <c r="AK54" s="126" t="s">
        <v>97</v>
      </c>
      <c r="AL54" s="126">
        <v>0</v>
      </c>
      <c r="AM54" s="126"/>
      <c r="AN54" s="126">
        <v>0</v>
      </c>
      <c r="AP54" s="126">
        <v>0</v>
      </c>
      <c r="AQ54" s="126" t="s">
        <v>98</v>
      </c>
      <c r="AR54" s="49"/>
      <c r="AS54" s="49"/>
      <c r="AT54" s="49"/>
      <c r="AV54" s="49"/>
      <c r="AW54" s="139"/>
      <c r="AY54" s="150"/>
      <c r="AZ54" s="49"/>
      <c r="BB54" s="77"/>
      <c r="BC54" s="77"/>
      <c r="BD54" s="49"/>
      <c r="BE54" s="151"/>
    </row>
    <row r="55" spans="37:57" ht="21.75" customHeight="1">
      <c r="AK55" s="126" t="s">
        <v>97</v>
      </c>
      <c r="AL55" s="126">
        <v>1</v>
      </c>
      <c r="AM55" s="126"/>
      <c r="AN55" s="126">
        <v>0</v>
      </c>
      <c r="AP55" s="126">
        <v>1</v>
      </c>
      <c r="AQ55" s="132" t="s">
        <v>97</v>
      </c>
      <c r="AR55" s="49"/>
      <c r="AS55" s="49"/>
      <c r="AT55" s="49"/>
      <c r="AV55" s="139"/>
      <c r="AW55" s="139"/>
      <c r="AY55" s="150"/>
      <c r="AZ55" s="150"/>
      <c r="BB55" s="77"/>
      <c r="BC55" s="77"/>
      <c r="BD55" s="150"/>
      <c r="BE55" s="151"/>
    </row>
    <row r="56" spans="37:57" ht="21.75" customHeight="1">
      <c r="AK56" s="126" t="s">
        <v>97</v>
      </c>
      <c r="AL56" s="126">
        <v>2</v>
      </c>
      <c r="AM56" s="126"/>
      <c r="AN56" s="126">
        <v>0</v>
      </c>
      <c r="AP56" s="126">
        <v>2</v>
      </c>
      <c r="AQ56" s="132" t="s">
        <v>97</v>
      </c>
      <c r="AR56" s="49"/>
      <c r="AS56" s="49"/>
      <c r="AT56" s="49"/>
      <c r="AV56" s="139"/>
      <c r="AW56" s="139"/>
      <c r="AY56" s="150"/>
      <c r="AZ56" s="49"/>
      <c r="BB56" s="77"/>
      <c r="BC56" s="77"/>
      <c r="BD56" s="49"/>
      <c r="BE56" s="151"/>
    </row>
    <row r="57" spans="37:57" ht="21.75" customHeight="1">
      <c r="AK57" s="126" t="s">
        <v>97</v>
      </c>
      <c r="AL57" s="126">
        <v>3</v>
      </c>
      <c r="AM57" s="126"/>
      <c r="AN57" s="126">
        <v>0</v>
      </c>
      <c r="AP57" s="126">
        <v>3</v>
      </c>
      <c r="AQ57" s="132" t="s">
        <v>97</v>
      </c>
      <c r="AR57" s="49"/>
      <c r="AS57" s="49"/>
      <c r="AT57" s="49"/>
      <c r="AV57" s="139"/>
      <c r="AW57" s="139"/>
      <c r="AY57" s="150"/>
      <c r="AZ57" s="150"/>
      <c r="BB57" s="77"/>
      <c r="BC57" s="77"/>
      <c r="BD57" s="150"/>
      <c r="BE57" s="151"/>
    </row>
    <row r="58" spans="37:57" ht="21.75" customHeight="1">
      <c r="AK58" s="126" t="s">
        <v>97</v>
      </c>
      <c r="AL58" s="126">
        <v>4</v>
      </c>
      <c r="AM58" s="126"/>
      <c r="AN58" s="126">
        <v>0</v>
      </c>
      <c r="AP58" s="126">
        <v>4</v>
      </c>
      <c r="AQ58" s="132" t="s">
        <v>97</v>
      </c>
      <c r="AR58" s="49"/>
      <c r="AS58" s="49"/>
      <c r="AT58" s="49"/>
      <c r="AV58" s="139"/>
      <c r="AW58" s="139"/>
      <c r="AY58" s="150"/>
      <c r="AZ58" s="49"/>
      <c r="BB58" s="77"/>
      <c r="BC58" s="77"/>
      <c r="BD58" s="49"/>
      <c r="BE58" s="151"/>
    </row>
    <row r="59" spans="37:57" ht="21.75" customHeight="1">
      <c r="AK59" s="126" t="s">
        <v>97</v>
      </c>
      <c r="AL59" s="126">
        <v>5</v>
      </c>
      <c r="AM59" s="126"/>
      <c r="AN59" s="126">
        <v>0</v>
      </c>
      <c r="AP59" s="126">
        <v>5</v>
      </c>
      <c r="AQ59" s="132" t="s">
        <v>97</v>
      </c>
      <c r="AR59" s="49"/>
      <c r="AS59" s="49"/>
      <c r="AT59" s="49"/>
      <c r="AV59" s="139"/>
      <c r="AW59" s="139"/>
      <c r="AY59" s="150"/>
      <c r="AZ59" s="150"/>
      <c r="BB59" s="77"/>
      <c r="BC59" s="77"/>
      <c r="BD59" s="150"/>
      <c r="BE59" s="151"/>
    </row>
    <row r="60" spans="37:57" ht="21.75" customHeight="1">
      <c r="AK60" s="126" t="s">
        <v>97</v>
      </c>
      <c r="AL60" s="126">
        <v>6</v>
      </c>
      <c r="AM60" s="126"/>
      <c r="AN60" s="126">
        <v>0</v>
      </c>
      <c r="AP60" s="126">
        <v>6</v>
      </c>
      <c r="AQ60" s="132" t="s">
        <v>97</v>
      </c>
      <c r="AR60" s="49"/>
      <c r="AS60" s="49"/>
      <c r="AT60" s="49"/>
      <c r="AV60" s="139"/>
      <c r="AW60" s="139"/>
      <c r="AY60" s="150"/>
      <c r="AZ60" s="49"/>
      <c r="BB60" s="77"/>
      <c r="BC60" s="77"/>
      <c r="BD60" s="49"/>
      <c r="BE60" s="151"/>
    </row>
    <row r="61" spans="37:57" ht="21.75" customHeight="1">
      <c r="AK61" s="126" t="s">
        <v>97</v>
      </c>
      <c r="AL61" s="126">
        <v>7</v>
      </c>
      <c r="AM61" s="126"/>
      <c r="AN61" s="126">
        <v>0</v>
      </c>
      <c r="AP61" s="126">
        <v>7</v>
      </c>
      <c r="AQ61" s="132" t="s">
        <v>97</v>
      </c>
      <c r="AR61" s="49"/>
      <c r="AS61" s="49"/>
      <c r="AT61" s="49"/>
      <c r="AV61" s="139"/>
      <c r="AW61" s="139"/>
      <c r="AY61" s="150"/>
      <c r="AZ61" s="150"/>
      <c r="BB61" s="77"/>
      <c r="BC61" s="77"/>
      <c r="BD61" s="150"/>
      <c r="BE61" s="151"/>
    </row>
    <row r="62" spans="37:57" ht="21.75" customHeight="1">
      <c r="AK62" s="126" t="s">
        <v>97</v>
      </c>
      <c r="AL62" s="126">
        <v>8</v>
      </c>
      <c r="AM62" s="126"/>
      <c r="AN62" s="126">
        <v>0</v>
      </c>
      <c r="AP62" s="126">
        <v>8</v>
      </c>
      <c r="AQ62" s="132" t="s">
        <v>97</v>
      </c>
      <c r="AR62" s="49"/>
      <c r="AS62" s="49"/>
      <c r="AT62" s="49"/>
      <c r="AV62" s="139"/>
      <c r="AW62" s="139"/>
      <c r="AY62" s="150"/>
      <c r="AZ62" s="49"/>
      <c r="BB62" s="77"/>
      <c r="BC62" s="77"/>
      <c r="BD62" s="49"/>
      <c r="BE62" s="151"/>
    </row>
    <row r="63" spans="37:57" ht="21.75" customHeight="1">
      <c r="AK63" s="126" t="s">
        <v>97</v>
      </c>
      <c r="AL63" s="126">
        <v>9</v>
      </c>
      <c r="AM63" s="126"/>
      <c r="AN63" s="126">
        <v>0</v>
      </c>
      <c r="AP63" s="126">
        <v>9</v>
      </c>
      <c r="AQ63" s="132" t="s">
        <v>97</v>
      </c>
      <c r="AR63" s="49"/>
      <c r="AS63" s="49"/>
      <c r="AT63" s="49"/>
      <c r="AV63" s="139"/>
      <c r="AW63" s="139"/>
      <c r="AY63" s="150"/>
      <c r="AZ63" s="150"/>
      <c r="BB63" s="77"/>
      <c r="BC63" s="77"/>
      <c r="BD63" s="150"/>
      <c r="BE63" s="151"/>
    </row>
    <row r="64" spans="37:57" ht="21.75" customHeight="1">
      <c r="AK64" s="126" t="s">
        <v>97</v>
      </c>
      <c r="AL64" s="126">
        <v>10</v>
      </c>
      <c r="AM64" s="126"/>
      <c r="AN64" s="126">
        <v>0</v>
      </c>
      <c r="AP64" s="126">
        <v>10</v>
      </c>
      <c r="AQ64" s="132" t="s">
        <v>97</v>
      </c>
      <c r="AR64" s="49"/>
      <c r="AS64" s="49"/>
      <c r="AT64" s="49"/>
      <c r="AV64" s="139"/>
      <c r="AW64" s="139"/>
      <c r="AY64" s="150"/>
      <c r="AZ64" s="49"/>
      <c r="BB64" s="77"/>
      <c r="BC64" s="77"/>
      <c r="BD64" s="49"/>
      <c r="BE64" s="151"/>
    </row>
    <row r="65" spans="37:57" ht="21.75" customHeight="1">
      <c r="AK65" s="126" t="s">
        <v>97</v>
      </c>
      <c r="AL65" s="126">
        <v>11</v>
      </c>
      <c r="AM65" s="126"/>
      <c r="AN65" s="126">
        <v>0</v>
      </c>
      <c r="AP65" s="126">
        <v>11</v>
      </c>
      <c r="AQ65" s="132" t="s">
        <v>97</v>
      </c>
      <c r="AR65" s="49"/>
      <c r="AS65" s="49"/>
      <c r="AT65" s="49"/>
      <c r="AV65" s="139"/>
      <c r="AW65" s="139"/>
      <c r="AY65" s="150"/>
      <c r="AZ65" s="150"/>
      <c r="BB65" s="77"/>
      <c r="BC65" s="77"/>
      <c r="BD65" s="150"/>
      <c r="BE65" s="151"/>
    </row>
    <row r="66" spans="37:57" ht="21.75" customHeight="1">
      <c r="AK66" s="126" t="s">
        <v>97</v>
      </c>
      <c r="AL66" s="126">
        <v>12</v>
      </c>
      <c r="AM66" s="126"/>
      <c r="AN66" s="126">
        <v>0</v>
      </c>
      <c r="AP66" s="126">
        <v>12</v>
      </c>
      <c r="AQ66" s="132" t="s">
        <v>97</v>
      </c>
      <c r="AR66" s="49"/>
      <c r="AS66" s="49"/>
      <c r="AT66" s="49"/>
      <c r="AV66" s="139"/>
      <c r="AW66" s="139"/>
      <c r="AY66" s="150"/>
      <c r="AZ66" s="49"/>
      <c r="BB66" s="77"/>
      <c r="BC66" s="77"/>
      <c r="BD66" s="49"/>
      <c r="BE66" s="151"/>
    </row>
    <row r="67" spans="37:57" ht="21.75" customHeight="1">
      <c r="AK67" s="126" t="s">
        <v>97</v>
      </c>
      <c r="AL67" s="126">
        <v>13</v>
      </c>
      <c r="AM67" s="126"/>
      <c r="AN67" s="126">
        <v>0</v>
      </c>
      <c r="AP67" s="126">
        <v>13</v>
      </c>
      <c r="AQ67" s="132" t="s">
        <v>97</v>
      </c>
      <c r="AR67" s="49"/>
      <c r="AS67" s="49"/>
      <c r="AT67" s="49"/>
      <c r="AV67" s="139"/>
      <c r="AW67" s="139"/>
      <c r="AY67" s="150"/>
      <c r="AZ67" s="150"/>
      <c r="BB67" s="77"/>
      <c r="BC67" s="77"/>
      <c r="BD67" s="150"/>
      <c r="BE67" s="151"/>
    </row>
    <row r="68" spans="37:57" ht="21.75" customHeight="1">
      <c r="AK68" s="126" t="s">
        <v>97</v>
      </c>
      <c r="AL68" s="126">
        <v>14</v>
      </c>
      <c r="AM68" s="126"/>
      <c r="AN68" s="126">
        <v>0</v>
      </c>
      <c r="AP68" s="126">
        <v>14</v>
      </c>
      <c r="AQ68" s="132" t="s">
        <v>97</v>
      </c>
      <c r="AR68" s="49"/>
      <c r="AS68" s="49"/>
      <c r="AT68" s="49"/>
      <c r="AV68" s="139"/>
      <c r="AW68" s="139"/>
      <c r="AY68" s="150"/>
      <c r="AZ68" s="49"/>
      <c r="BB68" s="77"/>
      <c r="BC68" s="77"/>
      <c r="BD68" s="49"/>
      <c r="BE68" s="151"/>
    </row>
    <row r="69" spans="37:57" ht="21.75" customHeight="1">
      <c r="AK69" s="126" t="s">
        <v>97</v>
      </c>
      <c r="AL69" s="126">
        <v>15</v>
      </c>
      <c r="AM69" s="126"/>
      <c r="AN69" s="126">
        <v>0</v>
      </c>
      <c r="AP69" s="126">
        <v>15</v>
      </c>
      <c r="AQ69" s="132" t="s">
        <v>97</v>
      </c>
      <c r="AR69" s="49"/>
      <c r="AS69" s="49"/>
      <c r="AT69" s="49"/>
      <c r="AV69" s="139"/>
      <c r="AW69" s="139"/>
      <c r="AY69" s="150"/>
      <c r="AZ69" s="150"/>
      <c r="BB69" s="77"/>
      <c r="BC69" s="77"/>
      <c r="BD69" s="150"/>
      <c r="BE69" s="151"/>
    </row>
    <row r="70" spans="37:57" ht="21.75" customHeight="1">
      <c r="AK70" s="126" t="s">
        <v>97</v>
      </c>
      <c r="AL70" s="126">
        <v>16</v>
      </c>
      <c r="AM70" s="126"/>
      <c r="AN70" s="126">
        <v>0</v>
      </c>
      <c r="AP70" s="126">
        <v>16</v>
      </c>
      <c r="AQ70" s="132" t="s">
        <v>97</v>
      </c>
      <c r="AR70" s="49"/>
      <c r="AS70" s="49"/>
      <c r="AT70" s="49"/>
      <c r="AV70" s="139"/>
      <c r="AW70" s="139"/>
      <c r="AY70" s="150"/>
      <c r="AZ70" s="49"/>
      <c r="BB70" s="77"/>
      <c r="BC70" s="77"/>
      <c r="BD70" s="49"/>
      <c r="BE70" s="151"/>
    </row>
    <row r="71" spans="37:57" ht="21.75" customHeight="1">
      <c r="AK71" s="126" t="s">
        <v>97</v>
      </c>
      <c r="AL71" s="126">
        <v>17</v>
      </c>
      <c r="AM71" s="126"/>
      <c r="AN71" s="126">
        <v>0</v>
      </c>
      <c r="AP71" s="126">
        <v>17</v>
      </c>
      <c r="AQ71" s="132" t="s">
        <v>97</v>
      </c>
      <c r="AR71" s="49"/>
      <c r="AS71" s="49"/>
      <c r="AT71" s="49"/>
      <c r="AV71" s="139"/>
      <c r="AW71" s="139"/>
      <c r="AY71" s="150"/>
      <c r="AZ71" s="150"/>
      <c r="BB71" s="77"/>
      <c r="BC71" s="77"/>
      <c r="BD71" s="150"/>
      <c r="BE71" s="151"/>
    </row>
    <row r="72" spans="37:57" ht="21.75" customHeight="1">
      <c r="AK72" s="126" t="s">
        <v>97</v>
      </c>
      <c r="AL72" s="126">
        <v>18</v>
      </c>
      <c r="AM72" s="126"/>
      <c r="AN72" s="126">
        <v>0</v>
      </c>
      <c r="AP72" s="126">
        <v>18</v>
      </c>
      <c r="AQ72" s="132" t="s">
        <v>97</v>
      </c>
      <c r="AR72" s="49"/>
      <c r="AS72" s="49"/>
      <c r="AT72" s="49"/>
      <c r="AV72" s="139"/>
      <c r="AW72" s="139"/>
      <c r="AY72" s="150"/>
      <c r="AZ72" s="49"/>
      <c r="BB72" s="77"/>
      <c r="BC72" s="77"/>
      <c r="BD72" s="49"/>
      <c r="BE72" s="151"/>
    </row>
    <row r="73" spans="37:57" ht="21.75" customHeight="1">
      <c r="AK73" s="126" t="s">
        <v>97</v>
      </c>
      <c r="AL73" s="126">
        <v>19</v>
      </c>
      <c r="AM73" s="126"/>
      <c r="AN73" s="126">
        <v>0</v>
      </c>
      <c r="AP73" s="126">
        <v>19</v>
      </c>
      <c r="AQ73" s="132" t="s">
        <v>97</v>
      </c>
      <c r="AR73" s="49"/>
      <c r="AS73" s="49"/>
      <c r="AT73" s="49"/>
      <c r="AV73" s="139"/>
      <c r="AW73" s="139"/>
      <c r="AY73" s="150"/>
      <c r="AZ73" s="150"/>
      <c r="BB73" s="77"/>
      <c r="BC73" s="77"/>
      <c r="BD73" s="150"/>
      <c r="BE73" s="151"/>
    </row>
    <row r="74" spans="37:57" ht="21.75" customHeight="1">
      <c r="AK74" s="126" t="s">
        <v>97</v>
      </c>
      <c r="AL74" s="126">
        <v>20</v>
      </c>
      <c r="AM74" s="126"/>
      <c r="AN74" s="126">
        <v>0</v>
      </c>
      <c r="AP74" s="126">
        <v>20</v>
      </c>
      <c r="AQ74" s="132" t="s">
        <v>97</v>
      </c>
      <c r="AR74" s="49"/>
      <c r="AS74" s="49"/>
      <c r="AT74" s="49"/>
      <c r="AV74" s="139"/>
      <c r="AW74" s="139"/>
      <c r="AY74" s="150"/>
      <c r="AZ74" s="49"/>
      <c r="BB74" s="77"/>
      <c r="BC74" s="77"/>
      <c r="BD74" s="49"/>
      <c r="BE74" s="151"/>
    </row>
    <row r="75" spans="37:57" ht="21.75" customHeight="1">
      <c r="AK75" s="126" t="s">
        <v>97</v>
      </c>
      <c r="AL75" s="126">
        <v>21</v>
      </c>
      <c r="AM75" s="126"/>
      <c r="AN75" s="126">
        <v>0</v>
      </c>
      <c r="AP75" s="126">
        <v>21</v>
      </c>
      <c r="AQ75" s="132" t="s">
        <v>97</v>
      </c>
      <c r="AR75" s="49"/>
      <c r="AS75" s="49"/>
      <c r="AT75" s="49"/>
      <c r="AV75" s="139"/>
      <c r="AW75" s="139"/>
      <c r="AY75" s="150"/>
      <c r="AZ75" s="150"/>
      <c r="BB75" s="77"/>
      <c r="BC75" s="77"/>
      <c r="BD75" s="150"/>
      <c r="BE75" s="151"/>
    </row>
    <row r="76" spans="37:57" ht="21.75" customHeight="1">
      <c r="AK76" s="126" t="s">
        <v>97</v>
      </c>
      <c r="AL76" s="126">
        <v>22</v>
      </c>
      <c r="AM76" s="126"/>
      <c r="AN76" s="126">
        <v>0</v>
      </c>
      <c r="AP76" s="126">
        <v>22</v>
      </c>
      <c r="AQ76" s="132" t="s">
        <v>97</v>
      </c>
      <c r="AR76" s="49"/>
      <c r="AS76" s="49"/>
      <c r="AT76" s="49"/>
      <c r="AV76" s="139"/>
      <c r="AW76" s="139"/>
      <c r="AY76" s="150"/>
      <c r="AZ76" s="49"/>
      <c r="BB76" s="77"/>
      <c r="BC76" s="77"/>
      <c r="BD76" s="49"/>
      <c r="BE76" s="151"/>
    </row>
    <row r="77" spans="37:57" ht="21.75" customHeight="1">
      <c r="AK77" s="126" t="s">
        <v>97</v>
      </c>
      <c r="AL77" s="126">
        <v>23</v>
      </c>
      <c r="AM77" s="126"/>
      <c r="AN77" s="126">
        <v>0</v>
      </c>
      <c r="AP77" s="126">
        <v>23</v>
      </c>
      <c r="AQ77" s="132" t="s">
        <v>97</v>
      </c>
      <c r="AR77" s="49"/>
      <c r="AS77" s="49"/>
      <c r="AT77" s="49"/>
      <c r="AV77" s="139"/>
      <c r="AW77" s="139"/>
      <c r="AY77" s="150"/>
      <c r="AZ77" s="150"/>
      <c r="BB77" s="77"/>
      <c r="BC77" s="77"/>
      <c r="BD77" s="150"/>
      <c r="BE77" s="151"/>
    </row>
    <row r="78" spans="37:57" ht="21.75" customHeight="1">
      <c r="AK78" s="126" t="s">
        <v>97</v>
      </c>
      <c r="AL78" s="126">
        <v>24</v>
      </c>
      <c r="AM78" s="126"/>
      <c r="AN78" s="126">
        <v>0</v>
      </c>
      <c r="AP78" s="126">
        <v>24</v>
      </c>
      <c r="AQ78" s="132" t="s">
        <v>97</v>
      </c>
      <c r="AR78" s="49"/>
      <c r="AS78" s="49"/>
      <c r="AT78" s="49"/>
      <c r="AV78" s="139"/>
      <c r="AW78" s="139"/>
      <c r="AY78" s="150"/>
      <c r="AZ78" s="49"/>
      <c r="BB78" s="77"/>
      <c r="BC78" s="77"/>
      <c r="BD78" s="49"/>
      <c r="BE78" s="151"/>
    </row>
    <row r="79" spans="37:57" ht="21.75" customHeight="1">
      <c r="AK79" s="126" t="s">
        <v>97</v>
      </c>
      <c r="AL79" s="126">
        <v>25</v>
      </c>
      <c r="AM79" s="126"/>
      <c r="AN79" s="126">
        <v>0</v>
      </c>
      <c r="AP79" s="126">
        <v>25</v>
      </c>
      <c r="AQ79" s="132" t="s">
        <v>97</v>
      </c>
      <c r="AR79" s="49"/>
      <c r="AS79" s="49"/>
      <c r="AT79" s="49"/>
      <c r="AV79" s="139"/>
      <c r="AW79" s="139"/>
      <c r="AY79" s="150"/>
      <c r="AZ79" s="150"/>
      <c r="BB79" s="77"/>
      <c r="BD79" s="150"/>
      <c r="BE79" s="151"/>
    </row>
    <row r="80" spans="37:57" ht="21.75" customHeight="1">
      <c r="AK80" s="126" t="s">
        <v>97</v>
      </c>
      <c r="AL80" s="126">
        <v>26</v>
      </c>
      <c r="AM80" s="126"/>
      <c r="AN80" s="126">
        <v>0</v>
      </c>
      <c r="AP80" s="126">
        <v>26</v>
      </c>
      <c r="AQ80" s="132" t="s">
        <v>97</v>
      </c>
      <c r="AR80" s="49"/>
      <c r="AS80" s="49"/>
      <c r="AT80" s="49"/>
      <c r="AV80" s="139"/>
      <c r="AW80" s="139"/>
      <c r="AY80" s="150"/>
      <c r="AZ80" s="49"/>
      <c r="BB80" s="77"/>
      <c r="BD80" s="49"/>
      <c r="BE80" s="151"/>
    </row>
    <row r="81" spans="37:57" ht="21.75" customHeight="1">
      <c r="AK81" s="126" t="s">
        <v>97</v>
      </c>
      <c r="AL81" s="126">
        <v>27</v>
      </c>
      <c r="AM81" s="126"/>
      <c r="AN81" s="126">
        <v>0</v>
      </c>
      <c r="AP81" s="126">
        <v>27</v>
      </c>
      <c r="AQ81" s="132" t="s">
        <v>97</v>
      </c>
      <c r="AR81" s="49"/>
      <c r="AS81" s="49"/>
      <c r="AT81" s="49"/>
      <c r="AV81" s="139"/>
      <c r="AW81" s="139"/>
      <c r="AY81" s="150"/>
      <c r="AZ81" s="150"/>
      <c r="BB81" s="77"/>
      <c r="BD81" s="150"/>
      <c r="BE81" s="151"/>
    </row>
    <row r="82" spans="37:57" ht="21.75" customHeight="1">
      <c r="AK82" s="126" t="s">
        <v>97</v>
      </c>
      <c r="AL82" s="126">
        <v>28</v>
      </c>
      <c r="AM82" s="126"/>
      <c r="AN82" s="126">
        <v>0</v>
      </c>
      <c r="AP82" s="126">
        <v>28</v>
      </c>
      <c r="AQ82" s="132" t="s">
        <v>97</v>
      </c>
      <c r="AR82" s="49"/>
      <c r="AS82" s="49"/>
      <c r="AT82" s="49"/>
      <c r="AV82" s="139"/>
      <c r="AW82" s="139"/>
      <c r="AY82" s="150"/>
      <c r="AZ82" s="49"/>
      <c r="BB82" s="77"/>
      <c r="BD82" s="49"/>
      <c r="BE82" s="151"/>
    </row>
    <row r="83" spans="37:57" ht="21.75" customHeight="1">
      <c r="AK83" s="126" t="s">
        <v>97</v>
      </c>
      <c r="AL83" s="126">
        <v>29</v>
      </c>
      <c r="AM83" s="126"/>
      <c r="AN83" s="126">
        <v>0</v>
      </c>
      <c r="AP83" s="126">
        <v>29</v>
      </c>
      <c r="AQ83" s="132" t="s">
        <v>97</v>
      </c>
      <c r="AR83" s="49"/>
      <c r="AS83" s="49"/>
      <c r="AT83" s="49"/>
      <c r="AV83" s="139"/>
      <c r="AW83" s="139"/>
      <c r="AY83" s="150"/>
      <c r="AZ83" s="150"/>
      <c r="BB83" s="77"/>
      <c r="BD83" s="150"/>
      <c r="BE83" s="151"/>
    </row>
    <row r="84" spans="37:57" ht="21.75" customHeight="1">
      <c r="AK84" s="126" t="s">
        <v>97</v>
      </c>
      <c r="AL84" s="126">
        <v>30</v>
      </c>
      <c r="AM84" s="126"/>
      <c r="AN84" s="126">
        <v>0</v>
      </c>
      <c r="AP84" s="126">
        <v>30</v>
      </c>
      <c r="AQ84" s="132" t="s">
        <v>97</v>
      </c>
      <c r="AR84" s="49"/>
      <c r="AS84" s="49"/>
      <c r="AT84" s="49"/>
      <c r="AV84" s="139"/>
      <c r="AW84" s="139"/>
      <c r="AY84" s="150"/>
      <c r="AZ84" s="49"/>
      <c r="BB84" s="77"/>
      <c r="BD84" s="49"/>
      <c r="BE84" s="151"/>
    </row>
    <row r="85" spans="37:57" ht="21.75" customHeight="1">
      <c r="AK85" s="126" t="s">
        <v>97</v>
      </c>
      <c r="AL85" s="126">
        <v>31</v>
      </c>
      <c r="AM85" s="126"/>
      <c r="AN85" s="126">
        <v>0</v>
      </c>
      <c r="AP85" s="126">
        <v>31</v>
      </c>
      <c r="AQ85" s="132" t="s">
        <v>97</v>
      </c>
      <c r="AR85" s="49"/>
      <c r="AS85" s="49"/>
      <c r="AT85" s="49"/>
      <c r="AV85" s="139"/>
      <c r="AW85" s="139"/>
      <c r="AY85" s="150"/>
      <c r="AZ85" s="150"/>
      <c r="BB85" s="77"/>
      <c r="BD85" s="150"/>
      <c r="BE85" s="151"/>
    </row>
    <row r="86" spans="37:57" ht="21.75" customHeight="1">
      <c r="AK86" s="126" t="s">
        <v>97</v>
      </c>
      <c r="AL86" s="126">
        <v>32</v>
      </c>
      <c r="AM86" s="126"/>
      <c r="AN86" s="126">
        <v>0</v>
      </c>
      <c r="AP86" s="126">
        <v>32</v>
      </c>
      <c r="AQ86" s="132" t="s">
        <v>97</v>
      </c>
      <c r="AR86" s="49"/>
      <c r="AS86" s="49"/>
      <c r="AT86" s="49"/>
      <c r="AV86" s="139"/>
      <c r="AW86" s="139"/>
      <c r="AY86" s="150"/>
      <c r="AZ86" s="49"/>
      <c r="BB86" s="77"/>
      <c r="BD86" s="49"/>
      <c r="BE86" s="151"/>
    </row>
    <row r="87" spans="37:57" ht="21.75" customHeight="1">
      <c r="AK87" s="126" t="s">
        <v>97</v>
      </c>
      <c r="AL87" s="126">
        <v>33</v>
      </c>
      <c r="AM87" s="126"/>
      <c r="AN87" s="126">
        <v>0</v>
      </c>
      <c r="AP87" s="126">
        <v>33</v>
      </c>
      <c r="AQ87" s="132" t="s">
        <v>97</v>
      </c>
      <c r="AR87" s="49"/>
      <c r="AS87" s="49"/>
      <c r="AT87" s="49"/>
      <c r="AV87" s="139"/>
      <c r="AW87" s="139"/>
      <c r="AY87" s="150"/>
      <c r="AZ87" s="150"/>
      <c r="BB87" s="77"/>
      <c r="BD87" s="150"/>
      <c r="BE87" s="151"/>
    </row>
    <row r="88" spans="37:57" ht="21.75" customHeight="1">
      <c r="AK88" s="126" t="s">
        <v>97</v>
      </c>
      <c r="AL88" s="126">
        <v>34</v>
      </c>
      <c r="AM88" s="126"/>
      <c r="AN88" s="126">
        <v>0</v>
      </c>
      <c r="AP88" s="126">
        <v>34</v>
      </c>
      <c r="AQ88" s="132" t="s">
        <v>97</v>
      </c>
      <c r="AR88" s="49"/>
      <c r="AS88" s="49"/>
      <c r="AT88" s="49"/>
      <c r="AV88" s="139"/>
      <c r="AW88" s="139"/>
      <c r="AY88" s="150"/>
      <c r="AZ88" s="49"/>
      <c r="BB88" s="77"/>
      <c r="BD88" s="49"/>
      <c r="BE88" s="151"/>
    </row>
    <row r="89" spans="37:57" ht="21.75" customHeight="1">
      <c r="AK89" s="126" t="s">
        <v>97</v>
      </c>
      <c r="AL89" s="126">
        <v>35</v>
      </c>
      <c r="AM89" s="126"/>
      <c r="AN89" s="126">
        <v>0</v>
      </c>
      <c r="AP89" s="126">
        <v>35</v>
      </c>
      <c r="AQ89" s="132" t="s">
        <v>97</v>
      </c>
      <c r="AR89" s="49"/>
      <c r="AS89" s="49"/>
      <c r="AT89" s="49"/>
      <c r="AV89" s="139"/>
      <c r="AW89" s="139"/>
      <c r="AY89" s="150"/>
      <c r="AZ89" s="150"/>
      <c r="BB89" s="77"/>
      <c r="BD89" s="150"/>
      <c r="BE89" s="151"/>
    </row>
    <row r="90" spans="37:57" ht="21.75" customHeight="1">
      <c r="AK90" s="126" t="s">
        <v>97</v>
      </c>
      <c r="AL90" s="126">
        <v>36</v>
      </c>
      <c r="AM90" s="126"/>
      <c r="AN90" s="126">
        <v>0</v>
      </c>
      <c r="AP90" s="126">
        <v>36</v>
      </c>
      <c r="AQ90" s="132" t="s">
        <v>97</v>
      </c>
      <c r="AR90" s="49"/>
      <c r="AS90" s="49"/>
      <c r="AT90" s="49"/>
      <c r="AV90" s="139"/>
      <c r="AW90" s="139"/>
      <c r="AY90" s="150"/>
      <c r="AZ90" s="49"/>
      <c r="BB90" s="77"/>
      <c r="BD90" s="49"/>
      <c r="BE90" s="151"/>
    </row>
    <row r="91" spans="37:57" ht="21.75" customHeight="1">
      <c r="AK91" s="126" t="s">
        <v>97</v>
      </c>
      <c r="AL91" s="126">
        <v>37</v>
      </c>
      <c r="AM91" s="126"/>
      <c r="AN91" s="126">
        <v>0</v>
      </c>
      <c r="AP91" s="126">
        <v>37</v>
      </c>
      <c r="AQ91" s="132" t="s">
        <v>97</v>
      </c>
      <c r="AR91" s="49"/>
      <c r="AS91" s="49"/>
      <c r="AT91" s="49"/>
      <c r="AV91" s="139"/>
      <c r="AW91" s="139"/>
      <c r="AY91" s="150"/>
      <c r="AZ91" s="150"/>
      <c r="BB91" s="77"/>
      <c r="BD91" s="150"/>
      <c r="BE91" s="151"/>
    </row>
    <row r="92" spans="37:57" ht="21.75" customHeight="1">
      <c r="AK92" s="126" t="s">
        <v>97</v>
      </c>
      <c r="AL92" s="126">
        <v>38</v>
      </c>
      <c r="AM92" s="126"/>
      <c r="AN92" s="126">
        <v>0</v>
      </c>
      <c r="AP92" s="126">
        <v>38</v>
      </c>
      <c r="AQ92" s="132" t="s">
        <v>97</v>
      </c>
      <c r="AR92" s="49"/>
      <c r="AS92" s="49"/>
      <c r="AT92" s="49"/>
      <c r="AV92" s="139"/>
      <c r="AW92" s="139"/>
      <c r="AY92" s="150"/>
      <c r="AZ92" s="49"/>
      <c r="BB92" s="77"/>
      <c r="BD92" s="49"/>
      <c r="BE92" s="151"/>
    </row>
    <row r="93" spans="37:57" ht="21.75" customHeight="1">
      <c r="AK93" s="126" t="s">
        <v>97</v>
      </c>
      <c r="AL93" s="126">
        <v>39</v>
      </c>
      <c r="AM93" s="126"/>
      <c r="AN93" s="126">
        <v>0</v>
      </c>
      <c r="AP93" s="126">
        <v>39</v>
      </c>
      <c r="AQ93" s="132" t="s">
        <v>97</v>
      </c>
      <c r="AR93" s="49"/>
      <c r="AS93" s="49"/>
      <c r="AT93" s="49"/>
      <c r="AV93" s="139"/>
      <c r="AW93" s="139"/>
      <c r="AY93" s="150"/>
      <c r="AZ93" s="150"/>
      <c r="BB93" s="77"/>
      <c r="BD93" s="150"/>
      <c r="BE93" s="151"/>
    </row>
    <row r="94" spans="37:57" ht="21.75" customHeight="1">
      <c r="AK94" s="126" t="s">
        <v>97</v>
      </c>
      <c r="AL94" s="126">
        <v>40</v>
      </c>
      <c r="AM94" s="126"/>
      <c r="AN94" s="126">
        <v>0</v>
      </c>
      <c r="AP94" s="126">
        <v>40</v>
      </c>
      <c r="AQ94" s="132" t="s">
        <v>97</v>
      </c>
      <c r="AR94" s="49"/>
      <c r="AS94" s="49"/>
      <c r="AT94" s="49"/>
      <c r="AV94" s="139"/>
      <c r="AW94" s="139"/>
      <c r="AY94" s="150"/>
      <c r="AZ94" s="49"/>
      <c r="BB94" s="77"/>
      <c r="BD94" s="49"/>
      <c r="BE94" s="151"/>
    </row>
    <row r="95" spans="37:57" ht="21.75" customHeight="1">
      <c r="AK95" s="126" t="s">
        <v>97</v>
      </c>
      <c r="AL95" s="126">
        <v>41</v>
      </c>
      <c r="AM95" s="126"/>
      <c r="AN95" s="126">
        <v>0</v>
      </c>
      <c r="AP95" s="126">
        <v>41</v>
      </c>
      <c r="AQ95" s="132" t="s">
        <v>97</v>
      </c>
      <c r="AR95" s="49"/>
      <c r="AS95" s="49"/>
      <c r="AT95" s="49"/>
      <c r="AV95" s="139"/>
      <c r="AW95" s="139"/>
      <c r="AY95" s="150"/>
      <c r="AZ95" s="150"/>
      <c r="BB95" s="77"/>
      <c r="BD95" s="150"/>
      <c r="BE95" s="151"/>
    </row>
    <row r="96" spans="37:57" ht="21.75" customHeight="1">
      <c r="AK96" s="126" t="s">
        <v>97</v>
      </c>
      <c r="AL96" s="126">
        <v>42</v>
      </c>
      <c r="AM96" s="126"/>
      <c r="AN96" s="126">
        <v>0</v>
      </c>
      <c r="AP96" s="126">
        <v>42</v>
      </c>
      <c r="AQ96" s="132" t="s">
        <v>97</v>
      </c>
      <c r="AR96" s="49"/>
      <c r="AS96" s="49"/>
      <c r="AT96" s="49"/>
      <c r="AV96" s="139"/>
      <c r="AW96" s="139"/>
      <c r="AY96" s="150"/>
      <c r="AZ96" s="49"/>
      <c r="BB96" s="77"/>
      <c r="BD96" s="49"/>
      <c r="BE96" s="151"/>
    </row>
    <row r="97" spans="37:57" ht="21.75" customHeight="1">
      <c r="AK97" s="126" t="s">
        <v>97</v>
      </c>
      <c r="AL97" s="126">
        <v>43</v>
      </c>
      <c r="AM97" s="126"/>
      <c r="AN97" s="126">
        <v>0</v>
      </c>
      <c r="AP97" s="126">
        <v>43</v>
      </c>
      <c r="AQ97" s="132" t="s">
        <v>97</v>
      </c>
      <c r="AR97" s="49"/>
      <c r="AS97" s="49"/>
      <c r="AT97" s="49"/>
      <c r="AV97" s="139"/>
      <c r="AW97" s="49"/>
      <c r="AY97" s="252"/>
      <c r="AZ97" s="49"/>
      <c r="BA97" s="150"/>
      <c r="BB97" s="77"/>
      <c r="BD97" s="49"/>
      <c r="BE97" s="150"/>
    </row>
    <row r="98" spans="37:57" ht="21.75" customHeight="1">
      <c r="AK98" s="126" t="s">
        <v>97</v>
      </c>
      <c r="AL98" s="126">
        <v>44</v>
      </c>
      <c r="AM98" s="126"/>
      <c r="AN98" s="126">
        <v>0</v>
      </c>
      <c r="AP98" s="126">
        <v>44</v>
      </c>
      <c r="AQ98" s="132" t="s">
        <v>97</v>
      </c>
      <c r="AR98" s="49"/>
      <c r="AS98" s="49"/>
      <c r="AT98" s="49"/>
      <c r="AV98" s="139"/>
      <c r="AW98" s="49"/>
      <c r="AY98" s="252"/>
      <c r="AZ98" s="49"/>
      <c r="BA98" s="150"/>
      <c r="BB98" s="77"/>
      <c r="BD98" s="49"/>
      <c r="BE98" s="150"/>
    </row>
    <row r="99" spans="37:57" ht="21.75" customHeight="1">
      <c r="AK99" s="126" t="s">
        <v>97</v>
      </c>
      <c r="AL99" s="126">
        <v>45</v>
      </c>
      <c r="AM99" s="126"/>
      <c r="AN99" s="126">
        <v>0</v>
      </c>
      <c r="AP99" s="126">
        <v>45</v>
      </c>
      <c r="AQ99" s="132" t="s">
        <v>97</v>
      </c>
      <c r="AR99" s="49"/>
      <c r="AS99" s="49"/>
      <c r="AT99" s="49"/>
      <c r="AV99" s="139"/>
      <c r="AW99" s="49"/>
      <c r="AY99" s="252"/>
      <c r="AZ99" s="49"/>
      <c r="BA99" s="150"/>
      <c r="BB99" s="77"/>
      <c r="BD99" s="49"/>
      <c r="BE99" s="150"/>
    </row>
    <row r="100" spans="37:57" ht="21.75" customHeight="1">
      <c r="AK100" s="126" t="s">
        <v>97</v>
      </c>
      <c r="AL100" s="126">
        <v>46</v>
      </c>
      <c r="AM100" s="126"/>
      <c r="AN100" s="126">
        <v>0</v>
      </c>
      <c r="AP100" s="126">
        <v>46</v>
      </c>
      <c r="AQ100" s="132" t="s">
        <v>97</v>
      </c>
      <c r="AR100" s="49"/>
      <c r="AS100" s="49"/>
      <c r="AT100" s="49"/>
      <c r="AV100" s="139"/>
      <c r="AW100" s="49"/>
      <c r="AY100" s="252"/>
      <c r="AZ100" s="49"/>
      <c r="BA100" s="150"/>
      <c r="BB100" s="77"/>
      <c r="BD100" s="49"/>
      <c r="BE100" s="150"/>
    </row>
    <row r="101" spans="37:57" ht="21.75" customHeight="1">
      <c r="AK101" s="126" t="s">
        <v>97</v>
      </c>
      <c r="AL101" s="126">
        <v>47</v>
      </c>
      <c r="AM101" s="126"/>
      <c r="AN101" s="126">
        <v>0</v>
      </c>
      <c r="AP101" s="126">
        <v>47</v>
      </c>
      <c r="AQ101" s="132" t="s">
        <v>97</v>
      </c>
      <c r="AR101" s="49"/>
      <c r="AS101" s="49"/>
      <c r="AT101" s="49"/>
      <c r="AV101" s="139"/>
      <c r="AW101" s="49"/>
      <c r="AY101" s="252"/>
      <c r="AZ101" s="49"/>
      <c r="BA101" s="150"/>
      <c r="BB101" s="77"/>
      <c r="BD101" s="49"/>
      <c r="BE101" s="150"/>
    </row>
    <row r="102" spans="37:57" ht="21.75" customHeight="1">
      <c r="AK102" s="126" t="s">
        <v>97</v>
      </c>
      <c r="AL102" s="126">
        <v>48</v>
      </c>
      <c r="AM102" s="126"/>
      <c r="AN102" s="126">
        <v>0</v>
      </c>
      <c r="AP102" s="126">
        <v>48</v>
      </c>
      <c r="AQ102" s="132" t="s">
        <v>97</v>
      </c>
      <c r="AR102" s="49"/>
      <c r="AS102" s="49"/>
      <c r="AT102" s="49"/>
      <c r="AV102" s="139"/>
      <c r="AW102" s="49"/>
      <c r="AY102" s="252"/>
      <c r="AZ102" s="49"/>
      <c r="BA102" s="150"/>
      <c r="BB102" s="77"/>
      <c r="BD102" s="49"/>
      <c r="BE102" s="150"/>
    </row>
    <row r="103" spans="37:57" ht="21.75" customHeight="1">
      <c r="AK103" s="126" t="s">
        <v>97</v>
      </c>
      <c r="AL103" s="126">
        <v>49</v>
      </c>
      <c r="AM103" s="126"/>
      <c r="AN103" s="126">
        <v>0</v>
      </c>
      <c r="AP103" s="126">
        <v>49</v>
      </c>
      <c r="AQ103" s="132" t="s">
        <v>97</v>
      </c>
      <c r="AR103" s="49"/>
      <c r="AS103" s="49"/>
      <c r="AT103" s="49"/>
      <c r="AV103" s="139"/>
      <c r="AW103" s="49"/>
      <c r="AY103" s="252"/>
      <c r="AZ103" s="49"/>
      <c r="BA103" s="150"/>
      <c r="BB103" s="77"/>
      <c r="BD103" s="49"/>
      <c r="BE103" s="150"/>
    </row>
    <row r="104" spans="37:57" ht="21.75" customHeight="1">
      <c r="AK104" s="126" t="s">
        <v>97</v>
      </c>
      <c r="AL104" s="126">
        <v>50</v>
      </c>
      <c r="AM104" s="126"/>
      <c r="AN104" s="126">
        <v>0</v>
      </c>
      <c r="AP104" s="126">
        <v>50</v>
      </c>
      <c r="AQ104" s="132" t="s">
        <v>97</v>
      </c>
      <c r="AR104" s="49"/>
      <c r="AS104" s="49"/>
      <c r="AT104" s="49"/>
      <c r="AV104" s="139"/>
      <c r="AW104" s="49"/>
      <c r="AY104" s="252"/>
      <c r="AZ104" s="49"/>
      <c r="BA104" s="150"/>
      <c r="BB104" s="77"/>
      <c r="BD104" s="49"/>
      <c r="BE104" s="150"/>
    </row>
    <row r="105" spans="37:57" ht="21.75" customHeight="1">
      <c r="AK105" s="126" t="s">
        <v>97</v>
      </c>
      <c r="AL105" s="126">
        <v>51</v>
      </c>
      <c r="AM105" s="126"/>
      <c r="AN105" s="126">
        <v>0</v>
      </c>
      <c r="AP105" s="126">
        <v>51</v>
      </c>
      <c r="AQ105" s="132" t="s">
        <v>97</v>
      </c>
      <c r="AR105" s="49"/>
      <c r="AS105" s="49"/>
      <c r="AT105" s="49"/>
      <c r="AV105" s="139"/>
      <c r="AW105" s="49"/>
      <c r="AY105" s="252"/>
      <c r="AZ105" s="49"/>
      <c r="BA105" s="150"/>
      <c r="BB105" s="77"/>
      <c r="BD105" s="49"/>
      <c r="BE105" s="150"/>
    </row>
    <row r="106" spans="37:57" ht="21.75" customHeight="1">
      <c r="AK106" s="126" t="s">
        <v>97</v>
      </c>
      <c r="AL106" s="126">
        <v>52</v>
      </c>
      <c r="AM106" s="126"/>
      <c r="AN106" s="126">
        <v>0</v>
      </c>
      <c r="AP106" s="126">
        <v>52</v>
      </c>
      <c r="AQ106" s="132" t="s">
        <v>97</v>
      </c>
      <c r="AR106" s="49"/>
      <c r="AS106" s="49"/>
      <c r="AT106" s="49"/>
      <c r="AV106" s="139"/>
      <c r="AW106" s="49"/>
      <c r="AY106" s="252"/>
      <c r="AZ106" s="49"/>
      <c r="BA106" s="150"/>
      <c r="BB106" s="77"/>
      <c r="BD106" s="49"/>
      <c r="BE106" s="150"/>
    </row>
    <row r="107" spans="37:57" ht="21.75" customHeight="1">
      <c r="AK107" s="126" t="s">
        <v>97</v>
      </c>
      <c r="AL107" s="126">
        <v>53</v>
      </c>
      <c r="AM107" s="126"/>
      <c r="AN107" s="126">
        <v>0</v>
      </c>
      <c r="AP107" s="126">
        <v>53</v>
      </c>
      <c r="AQ107" s="132" t="s">
        <v>97</v>
      </c>
      <c r="AR107" s="49"/>
      <c r="AS107" s="49"/>
      <c r="AT107" s="49"/>
      <c r="AV107" s="139"/>
      <c r="AW107" s="49"/>
      <c r="AY107" s="243"/>
      <c r="AZ107" s="49"/>
      <c r="BA107" s="150"/>
      <c r="BB107" s="77"/>
      <c r="BD107" s="49"/>
      <c r="BE107" s="133"/>
    </row>
    <row r="108" spans="37:57" ht="21.75" customHeight="1">
      <c r="AK108" s="126" t="s">
        <v>97</v>
      </c>
      <c r="AL108" s="126">
        <v>54</v>
      </c>
      <c r="AM108" s="126"/>
      <c r="AN108" s="126">
        <v>0</v>
      </c>
      <c r="AP108" s="126">
        <v>54</v>
      </c>
      <c r="AQ108" s="132" t="s">
        <v>97</v>
      </c>
      <c r="AR108" s="49"/>
      <c r="AS108" s="49"/>
      <c r="AT108" s="49"/>
      <c r="AV108" s="139"/>
      <c r="AW108" s="49"/>
      <c r="AY108" s="243"/>
      <c r="AZ108" s="49"/>
      <c r="BA108" s="150"/>
      <c r="BB108" s="77"/>
      <c r="BD108" s="49"/>
      <c r="BE108" s="133"/>
    </row>
    <row r="109" spans="37:57" ht="21.75" customHeight="1">
      <c r="AK109" s="126" t="s">
        <v>97</v>
      </c>
      <c r="AL109" s="126">
        <v>55</v>
      </c>
      <c r="AM109" s="126"/>
      <c r="AN109" s="126">
        <v>0</v>
      </c>
      <c r="AP109" s="126">
        <v>55</v>
      </c>
      <c r="AQ109" s="132" t="s">
        <v>97</v>
      </c>
      <c r="AR109" s="49"/>
      <c r="AS109" s="49"/>
      <c r="AT109" s="49"/>
      <c r="AV109" s="139"/>
      <c r="AW109" s="49"/>
      <c r="AY109" s="243"/>
      <c r="AZ109" s="49"/>
      <c r="BA109" s="150"/>
      <c r="BB109" s="77"/>
      <c r="BD109" s="49"/>
      <c r="BE109" s="133"/>
    </row>
    <row r="110" spans="37:57" ht="21.75" customHeight="1">
      <c r="AK110" s="126" t="s">
        <v>97</v>
      </c>
      <c r="AL110" s="126">
        <v>56</v>
      </c>
      <c r="AM110" s="126"/>
      <c r="AN110" s="126">
        <v>0</v>
      </c>
      <c r="AP110" s="126">
        <v>56</v>
      </c>
      <c r="AQ110" s="132" t="s">
        <v>97</v>
      </c>
      <c r="AR110" s="49"/>
      <c r="AS110" s="49"/>
      <c r="AT110" s="49"/>
      <c r="AV110" s="139"/>
      <c r="AW110" s="49"/>
      <c r="AY110" s="243"/>
      <c r="AZ110" s="49"/>
      <c r="BA110" s="150"/>
      <c r="BB110" s="77"/>
      <c r="BD110" s="49"/>
      <c r="BE110" s="133"/>
    </row>
    <row r="111" spans="37:57" ht="21.75" customHeight="1">
      <c r="AK111" s="126" t="s">
        <v>97</v>
      </c>
      <c r="AL111" s="126">
        <v>57</v>
      </c>
      <c r="AM111" s="126"/>
      <c r="AN111" s="126">
        <v>0</v>
      </c>
      <c r="AP111" s="126">
        <v>57</v>
      </c>
      <c r="AQ111" s="132" t="s">
        <v>97</v>
      </c>
      <c r="AR111" s="49"/>
      <c r="AS111" s="49"/>
      <c r="AT111" s="49"/>
      <c r="AV111" s="139"/>
      <c r="AW111" s="49"/>
      <c r="AY111" s="243"/>
      <c r="AZ111" s="49"/>
      <c r="BA111" s="150"/>
      <c r="BB111" s="77"/>
      <c r="BD111" s="49"/>
      <c r="BE111" s="133"/>
    </row>
    <row r="112" spans="37:57" ht="21.75" customHeight="1">
      <c r="AK112" s="126" t="s">
        <v>97</v>
      </c>
      <c r="AL112" s="126">
        <v>58</v>
      </c>
      <c r="AM112" s="126"/>
      <c r="AN112" s="126">
        <v>0</v>
      </c>
      <c r="AP112" s="126">
        <v>58</v>
      </c>
      <c r="AQ112" s="132" t="s">
        <v>97</v>
      </c>
      <c r="AR112" s="49"/>
      <c r="AS112" s="49"/>
      <c r="AT112" s="49"/>
      <c r="AV112" s="139"/>
      <c r="AW112" s="49"/>
      <c r="AY112" s="243"/>
      <c r="AZ112" s="49"/>
      <c r="BA112" s="150"/>
      <c r="BB112" s="77"/>
      <c r="BD112" s="49"/>
      <c r="BE112" s="133"/>
    </row>
    <row r="113" spans="37:57" ht="21.75" customHeight="1">
      <c r="AK113" s="126" t="s">
        <v>97</v>
      </c>
      <c r="AL113" s="126">
        <v>59</v>
      </c>
      <c r="AM113" s="126"/>
      <c r="AN113" s="126">
        <v>0</v>
      </c>
      <c r="AP113" s="126">
        <v>59</v>
      </c>
      <c r="AQ113" s="132" t="s">
        <v>97</v>
      </c>
      <c r="AR113" s="49"/>
      <c r="AS113" s="49"/>
      <c r="AT113" s="49"/>
      <c r="AV113" s="139"/>
      <c r="AW113" s="49"/>
      <c r="AY113" s="243"/>
      <c r="AZ113" s="49"/>
      <c r="BA113" s="150"/>
      <c r="BB113" s="77"/>
      <c r="BD113" s="49"/>
      <c r="BE113" s="133"/>
    </row>
    <row r="114" spans="37:57" ht="21.75" customHeight="1">
      <c r="AK114" s="126" t="s">
        <v>88</v>
      </c>
      <c r="AL114" s="126">
        <v>60</v>
      </c>
      <c r="AM114" s="126"/>
      <c r="AN114" s="126">
        <v>0.01</v>
      </c>
      <c r="AP114" s="126">
        <v>60</v>
      </c>
      <c r="AQ114" s="126" t="s">
        <v>88</v>
      </c>
      <c r="AR114" s="49"/>
      <c r="AS114" s="49"/>
      <c r="AT114" s="49"/>
      <c r="AV114" s="49"/>
      <c r="AW114" s="49"/>
      <c r="AY114" s="243"/>
      <c r="AZ114" s="49"/>
      <c r="BA114" s="150"/>
      <c r="BB114" s="77"/>
      <c r="BD114" s="49"/>
      <c r="BE114" s="133"/>
    </row>
    <row r="115" spans="37:57" ht="21.75" customHeight="1">
      <c r="AK115" s="126" t="s">
        <v>88</v>
      </c>
      <c r="AL115" s="126">
        <v>61</v>
      </c>
      <c r="AM115" s="126"/>
      <c r="AN115" s="126">
        <v>0.01</v>
      </c>
      <c r="AP115" s="126">
        <v>61</v>
      </c>
      <c r="AQ115" s="126" t="s">
        <v>88</v>
      </c>
      <c r="AR115" s="49"/>
      <c r="AS115" s="49"/>
      <c r="AT115" s="49"/>
      <c r="AV115" s="49"/>
      <c r="AW115" s="49"/>
      <c r="AY115" s="243"/>
      <c r="AZ115" s="49"/>
      <c r="BA115" s="150"/>
      <c r="BB115" s="77"/>
      <c r="BD115" s="49"/>
      <c r="BE115" s="133"/>
    </row>
    <row r="116" spans="37:57" ht="21.75" customHeight="1">
      <c r="AK116" s="126" t="s">
        <v>88</v>
      </c>
      <c r="AL116" s="126">
        <v>62</v>
      </c>
      <c r="AM116" s="126"/>
      <c r="AN116" s="126">
        <v>0.01</v>
      </c>
      <c r="AP116" s="126">
        <v>62</v>
      </c>
      <c r="AQ116" s="126" t="s">
        <v>88</v>
      </c>
      <c r="AR116" s="49"/>
      <c r="AS116" s="49"/>
      <c r="AT116" s="49"/>
      <c r="AV116" s="49"/>
      <c r="AW116" s="49"/>
      <c r="AY116" s="243"/>
      <c r="AZ116" s="49"/>
      <c r="BA116" s="150"/>
      <c r="BB116" s="77"/>
      <c r="BD116" s="49"/>
      <c r="BE116" s="133"/>
    </row>
    <row r="117" spans="37:57" ht="21.75" customHeight="1">
      <c r="AK117" s="126" t="s">
        <v>88</v>
      </c>
      <c r="AL117" s="126">
        <v>63</v>
      </c>
      <c r="AM117" s="126"/>
      <c r="AN117" s="126">
        <v>0.01</v>
      </c>
      <c r="AP117" s="126">
        <v>63</v>
      </c>
      <c r="AQ117" s="126" t="s">
        <v>88</v>
      </c>
      <c r="AR117" s="49"/>
      <c r="AS117" s="49"/>
      <c r="AT117" s="49"/>
      <c r="AV117" s="49"/>
      <c r="AW117" s="49"/>
      <c r="AY117" s="243"/>
      <c r="AZ117" s="49"/>
      <c r="BA117" s="150"/>
      <c r="BB117" s="77"/>
      <c r="BD117" s="49"/>
      <c r="BE117" s="133"/>
    </row>
    <row r="118" spans="37:57" ht="21.75" customHeight="1">
      <c r="AK118" s="126" t="s">
        <v>88</v>
      </c>
      <c r="AL118" s="126">
        <v>64</v>
      </c>
      <c r="AM118" s="126"/>
      <c r="AN118" s="126">
        <v>0.01</v>
      </c>
      <c r="AP118" s="126">
        <v>64</v>
      </c>
      <c r="AQ118" s="126" t="s">
        <v>88</v>
      </c>
      <c r="AR118" s="49"/>
      <c r="AS118" s="49"/>
      <c r="AT118" s="49"/>
      <c r="AV118" s="49"/>
      <c r="AW118" s="49"/>
      <c r="AY118" s="243"/>
      <c r="AZ118" s="49"/>
      <c r="BA118" s="150"/>
      <c r="BB118" s="77"/>
      <c r="BD118" s="49"/>
      <c r="BE118" s="133"/>
    </row>
    <row r="119" spans="37:57" ht="21.75" customHeight="1">
      <c r="AK119" s="126" t="s">
        <v>88</v>
      </c>
      <c r="AL119" s="126">
        <v>65</v>
      </c>
      <c r="AM119" s="126"/>
      <c r="AN119" s="126">
        <v>0.26</v>
      </c>
      <c r="AP119" s="126">
        <v>65</v>
      </c>
      <c r="AQ119" s="126" t="s">
        <v>88</v>
      </c>
      <c r="AR119" s="49"/>
      <c r="AS119" s="49"/>
      <c r="AT119" s="49"/>
      <c r="AV119" s="49"/>
      <c r="AW119" s="49"/>
      <c r="AY119" s="243"/>
      <c r="AZ119" s="49"/>
      <c r="BA119" s="150"/>
      <c r="BB119" s="77"/>
      <c r="BD119" s="49"/>
      <c r="BE119" s="133"/>
    </row>
    <row r="120" spans="37:57" ht="21.75" customHeight="1">
      <c r="AK120" s="126" t="s">
        <v>88</v>
      </c>
      <c r="AL120" s="126">
        <v>66</v>
      </c>
      <c r="AM120" s="126"/>
      <c r="AN120" s="126">
        <v>0.26</v>
      </c>
      <c r="AP120" s="126">
        <v>66</v>
      </c>
      <c r="AQ120" s="126" t="s">
        <v>88</v>
      </c>
      <c r="AR120" s="49"/>
      <c r="AS120" s="49"/>
      <c r="AT120" s="49"/>
      <c r="AV120" s="49"/>
      <c r="AW120" s="49"/>
      <c r="AY120" s="243"/>
      <c r="AZ120" s="49"/>
      <c r="BA120" s="150"/>
      <c r="BB120" s="77"/>
      <c r="BD120" s="49"/>
      <c r="BE120" s="133"/>
    </row>
    <row r="121" spans="37:57" ht="21.75" customHeight="1">
      <c r="AK121" s="126" t="s">
        <v>88</v>
      </c>
      <c r="AL121" s="126">
        <v>67</v>
      </c>
      <c r="AM121" s="126"/>
      <c r="AN121" s="126">
        <v>0.26</v>
      </c>
      <c r="AP121" s="126">
        <v>67</v>
      </c>
      <c r="AQ121" s="126" t="s">
        <v>88</v>
      </c>
      <c r="AR121" s="49"/>
      <c r="AS121" s="49"/>
      <c r="AT121" s="49"/>
      <c r="AV121" s="49"/>
      <c r="AW121" s="49"/>
      <c r="AY121" s="243"/>
      <c r="AZ121" s="49"/>
      <c r="BA121" s="150"/>
      <c r="BB121" s="77"/>
      <c r="BD121" s="49"/>
      <c r="BE121" s="133"/>
    </row>
    <row r="122" spans="37:57" ht="21.75" customHeight="1">
      <c r="AK122" s="126" t="s">
        <v>88</v>
      </c>
      <c r="AL122" s="126">
        <v>68</v>
      </c>
      <c r="AM122" s="126"/>
      <c r="AN122" s="126">
        <v>0.26</v>
      </c>
      <c r="AP122" s="126">
        <v>68</v>
      </c>
      <c r="AQ122" s="126" t="s">
        <v>88</v>
      </c>
      <c r="AR122" s="49"/>
      <c r="AS122" s="49"/>
      <c r="AT122" s="49"/>
      <c r="AV122" s="49"/>
      <c r="AW122" s="49"/>
      <c r="AY122" s="243"/>
      <c r="AZ122" s="49"/>
      <c r="BA122" s="150"/>
      <c r="BB122" s="77"/>
      <c r="BD122" s="49"/>
      <c r="BE122" s="133"/>
    </row>
    <row r="123" spans="37:57" ht="21.75" customHeight="1">
      <c r="AK123" s="126" t="s">
        <v>88</v>
      </c>
      <c r="AL123" s="126">
        <v>69</v>
      </c>
      <c r="AM123" s="126"/>
      <c r="AN123" s="126">
        <v>0.26</v>
      </c>
      <c r="AP123" s="126">
        <v>69</v>
      </c>
      <c r="AQ123" s="126" t="s">
        <v>88</v>
      </c>
      <c r="AR123" s="49"/>
      <c r="AS123" s="49"/>
      <c r="AT123" s="49"/>
      <c r="AV123" s="49"/>
      <c r="AW123" s="49"/>
      <c r="AY123" s="243"/>
      <c r="AZ123" s="49"/>
      <c r="BA123" s="150"/>
      <c r="BB123" s="77"/>
      <c r="BD123" s="49"/>
      <c r="BE123" s="133"/>
    </row>
    <row r="124" spans="37:57" ht="21.75" customHeight="1">
      <c r="AK124" s="126" t="s">
        <v>80</v>
      </c>
      <c r="AL124" s="126">
        <v>70</v>
      </c>
      <c r="AM124" s="126"/>
      <c r="AN124" s="126">
        <v>0.51</v>
      </c>
      <c r="AP124" s="126">
        <v>70</v>
      </c>
      <c r="AQ124" s="126" t="s">
        <v>80</v>
      </c>
      <c r="AR124" s="49"/>
      <c r="AS124" s="49"/>
      <c r="AT124" s="49"/>
      <c r="AV124" s="49"/>
      <c r="AW124" s="49"/>
      <c r="AY124" s="243"/>
      <c r="AZ124" s="49"/>
      <c r="BA124" s="150"/>
      <c r="BB124" s="77"/>
      <c r="BD124" s="49"/>
      <c r="BE124" s="133"/>
    </row>
    <row r="125" spans="37:57" ht="21.75" customHeight="1">
      <c r="AK125" s="126" t="s">
        <v>80</v>
      </c>
      <c r="AL125" s="126">
        <v>71</v>
      </c>
      <c r="AM125" s="126"/>
      <c r="AN125" s="126">
        <v>0.51</v>
      </c>
      <c r="AP125" s="126">
        <v>71</v>
      </c>
      <c r="AQ125" s="126" t="s">
        <v>80</v>
      </c>
      <c r="AR125" s="49"/>
      <c r="AS125" s="49"/>
      <c r="AT125" s="49"/>
      <c r="AV125" s="49"/>
      <c r="AW125" s="49"/>
      <c r="AY125" s="243"/>
      <c r="AZ125" s="49"/>
      <c r="BA125" s="150"/>
      <c r="BB125" s="77"/>
      <c r="BD125" s="49"/>
      <c r="BE125" s="133"/>
    </row>
    <row r="126" spans="37:57" ht="21.75" customHeight="1">
      <c r="AK126" s="126" t="s">
        <v>80</v>
      </c>
      <c r="AL126" s="126">
        <v>72</v>
      </c>
      <c r="AM126" s="126"/>
      <c r="AN126" s="126">
        <v>0.51</v>
      </c>
      <c r="AP126" s="126">
        <v>72</v>
      </c>
      <c r="AQ126" s="126" t="s">
        <v>80</v>
      </c>
      <c r="AR126" s="49"/>
      <c r="AS126" s="49"/>
      <c r="AT126" s="49"/>
      <c r="AV126" s="49"/>
      <c r="AW126" s="49"/>
      <c r="AY126" s="243"/>
      <c r="AZ126" s="49"/>
      <c r="BA126" s="150"/>
      <c r="BB126" s="77"/>
      <c r="BD126" s="49"/>
      <c r="BE126" s="133"/>
    </row>
    <row r="127" spans="37:57" ht="21.75" customHeight="1">
      <c r="AK127" s="126" t="s">
        <v>80</v>
      </c>
      <c r="AL127" s="126">
        <v>73</v>
      </c>
      <c r="AM127" s="126"/>
      <c r="AN127" s="126">
        <v>0.51</v>
      </c>
      <c r="AP127" s="126">
        <v>73</v>
      </c>
      <c r="AQ127" s="126" t="s">
        <v>80</v>
      </c>
      <c r="AR127" s="49"/>
      <c r="AS127" s="49"/>
      <c r="AT127" s="49"/>
      <c r="AV127" s="49"/>
      <c r="AW127" s="49"/>
      <c r="AY127" s="243"/>
      <c r="AZ127" s="49"/>
      <c r="BA127" s="150"/>
      <c r="BB127" s="77"/>
      <c r="BD127" s="49"/>
      <c r="BE127" s="133"/>
    </row>
    <row r="128" spans="37:57" ht="21.75" customHeight="1">
      <c r="AK128" s="126" t="s">
        <v>80</v>
      </c>
      <c r="AL128" s="126">
        <v>74</v>
      </c>
      <c r="AM128" s="126"/>
      <c r="AN128" s="126">
        <v>0.51</v>
      </c>
      <c r="AP128" s="126">
        <v>74</v>
      </c>
      <c r="AQ128" s="126" t="s">
        <v>80</v>
      </c>
      <c r="AR128" s="49"/>
      <c r="AS128" s="49"/>
      <c r="AT128" s="49"/>
      <c r="AV128" s="49"/>
      <c r="AW128" s="49"/>
      <c r="AY128" s="243"/>
      <c r="AZ128" s="49"/>
      <c r="BA128" s="150"/>
      <c r="BB128" s="77"/>
      <c r="BD128" s="49"/>
      <c r="BE128" s="133"/>
    </row>
    <row r="129" spans="37:57" ht="21.75" customHeight="1">
      <c r="AK129" s="126" t="s">
        <v>80</v>
      </c>
      <c r="AL129" s="126">
        <v>75</v>
      </c>
      <c r="AM129" s="126"/>
      <c r="AN129" s="126">
        <v>0.76</v>
      </c>
      <c r="AP129" s="126">
        <v>75</v>
      </c>
      <c r="AQ129" s="126" t="s">
        <v>80</v>
      </c>
      <c r="AR129" s="49"/>
      <c r="AS129" s="49"/>
      <c r="AT129" s="49"/>
      <c r="AV129" s="49"/>
      <c r="AW129" s="49"/>
      <c r="AY129" s="243"/>
      <c r="AZ129" s="49"/>
      <c r="BA129" s="150"/>
      <c r="BB129" s="77"/>
      <c r="BD129" s="49"/>
      <c r="BE129" s="133"/>
    </row>
    <row r="130" spans="37:57" ht="21.75" customHeight="1">
      <c r="AK130" s="126" t="s">
        <v>80</v>
      </c>
      <c r="AL130" s="126">
        <v>76</v>
      </c>
      <c r="AM130" s="126"/>
      <c r="AN130" s="126">
        <v>0.76</v>
      </c>
      <c r="AP130" s="126">
        <v>76</v>
      </c>
      <c r="AQ130" s="126" t="s">
        <v>80</v>
      </c>
      <c r="AR130" s="49"/>
      <c r="AS130" s="49"/>
      <c r="AT130" s="49"/>
      <c r="AV130" s="49"/>
      <c r="AW130" s="49"/>
      <c r="AY130" s="243"/>
      <c r="AZ130" s="49"/>
      <c r="BA130" s="150"/>
      <c r="BB130" s="77"/>
      <c r="BD130" s="49"/>
      <c r="BE130" s="133"/>
    </row>
    <row r="131" spans="37:57" ht="21.75" customHeight="1">
      <c r="AK131" s="126" t="s">
        <v>80</v>
      </c>
      <c r="AL131" s="126">
        <v>77</v>
      </c>
      <c r="AM131" s="126"/>
      <c r="AN131" s="126">
        <v>0.76</v>
      </c>
      <c r="AP131" s="126">
        <v>77</v>
      </c>
      <c r="AQ131" s="126" t="s">
        <v>80</v>
      </c>
      <c r="AR131" s="49"/>
      <c r="AS131" s="49"/>
      <c r="AT131" s="49"/>
      <c r="AV131" s="49"/>
      <c r="AW131" s="49"/>
      <c r="AY131" s="243"/>
      <c r="AZ131" s="49"/>
      <c r="BA131" s="150"/>
      <c r="BB131" s="77"/>
      <c r="BD131" s="49"/>
      <c r="BE131" s="133"/>
    </row>
    <row r="132" spans="37:57" ht="21.75" customHeight="1">
      <c r="AK132" s="126" t="s">
        <v>80</v>
      </c>
      <c r="AL132" s="126">
        <v>78</v>
      </c>
      <c r="AM132" s="126"/>
      <c r="AN132" s="126">
        <v>0.76</v>
      </c>
      <c r="AP132" s="126">
        <v>78</v>
      </c>
      <c r="AQ132" s="126" t="s">
        <v>80</v>
      </c>
      <c r="AR132" s="49"/>
      <c r="AS132" s="49"/>
      <c r="AT132" s="49"/>
      <c r="AV132" s="49"/>
      <c r="AW132" s="49"/>
      <c r="AY132" s="243"/>
      <c r="AZ132" s="49"/>
      <c r="BA132" s="150"/>
      <c r="BB132" s="77"/>
      <c r="BD132" s="49"/>
      <c r="BE132" s="133"/>
    </row>
    <row r="133" spans="37:57" ht="21.75" customHeight="1">
      <c r="AK133" s="126" t="s">
        <v>80</v>
      </c>
      <c r="AL133" s="126">
        <v>79</v>
      </c>
      <c r="AM133" s="126"/>
      <c r="AN133" s="126">
        <v>0.76</v>
      </c>
      <c r="AP133" s="126">
        <v>79</v>
      </c>
      <c r="AQ133" s="126" t="s">
        <v>80</v>
      </c>
      <c r="AR133" s="49"/>
      <c r="AS133" s="49"/>
      <c r="AT133" s="49"/>
      <c r="AV133" s="49"/>
      <c r="AW133" s="49"/>
      <c r="AY133" s="243"/>
      <c r="AZ133" s="49"/>
      <c r="BA133" s="150"/>
      <c r="BB133" s="77"/>
      <c r="BD133" s="49"/>
      <c r="BE133" s="133"/>
    </row>
    <row r="134" spans="37:57" ht="21.75" customHeight="1">
      <c r="AK134" s="126" t="s">
        <v>79</v>
      </c>
      <c r="AL134" s="126">
        <v>80</v>
      </c>
      <c r="AM134" s="126"/>
      <c r="AN134" s="126">
        <v>1.01</v>
      </c>
      <c r="AP134" s="126">
        <v>80</v>
      </c>
      <c r="AQ134" s="126" t="s">
        <v>79</v>
      </c>
      <c r="AR134" s="49"/>
      <c r="AS134" s="49"/>
      <c r="AT134" s="49"/>
      <c r="AV134" s="49"/>
      <c r="AW134" s="49"/>
      <c r="AY134" s="243"/>
      <c r="AZ134" s="49"/>
      <c r="BA134" s="150"/>
      <c r="BB134" s="77"/>
      <c r="BD134" s="49"/>
      <c r="BE134" s="133"/>
    </row>
    <row r="135" spans="37:57" ht="21.75" customHeight="1">
      <c r="AK135" s="126" t="s">
        <v>79</v>
      </c>
      <c r="AL135" s="126">
        <v>81</v>
      </c>
      <c r="AM135" s="126"/>
      <c r="AN135" s="126">
        <v>1.01</v>
      </c>
      <c r="AP135" s="126">
        <v>81</v>
      </c>
      <c r="AQ135" s="126" t="s">
        <v>79</v>
      </c>
      <c r="AR135" s="49"/>
      <c r="AS135" s="49"/>
      <c r="AT135" s="49"/>
      <c r="AV135" s="49"/>
      <c r="AW135" s="49"/>
      <c r="AY135" s="243"/>
      <c r="AZ135" s="49"/>
      <c r="BA135" s="150"/>
      <c r="BB135" s="77"/>
      <c r="BD135" s="49"/>
      <c r="BE135" s="133"/>
    </row>
    <row r="136" spans="37:57" ht="21.75" customHeight="1">
      <c r="AK136" s="126" t="s">
        <v>79</v>
      </c>
      <c r="AL136" s="126">
        <v>82</v>
      </c>
      <c r="AM136" s="126"/>
      <c r="AN136" s="126">
        <v>1.01</v>
      </c>
      <c r="AP136" s="126">
        <v>82</v>
      </c>
      <c r="AQ136" s="126" t="s">
        <v>79</v>
      </c>
      <c r="AR136" s="49"/>
      <c r="AS136" s="49"/>
      <c r="AT136" s="49"/>
      <c r="AV136" s="49"/>
      <c r="AW136" s="49"/>
      <c r="AY136" s="243"/>
      <c r="AZ136" s="49"/>
      <c r="BA136" s="150"/>
      <c r="BB136" s="77"/>
      <c r="BD136" s="49"/>
      <c r="BE136" s="133"/>
    </row>
    <row r="137" spans="37:57" ht="21.75" customHeight="1">
      <c r="AK137" s="126" t="s">
        <v>79</v>
      </c>
      <c r="AL137" s="126">
        <v>83</v>
      </c>
      <c r="AM137" s="126"/>
      <c r="AN137" s="126">
        <v>1.01</v>
      </c>
      <c r="AP137" s="126">
        <v>83</v>
      </c>
      <c r="AQ137" s="126" t="s">
        <v>79</v>
      </c>
      <c r="AR137" s="49"/>
      <c r="AS137" s="49"/>
      <c r="AT137" s="49"/>
      <c r="AV137" s="49"/>
      <c r="AW137" s="49"/>
      <c r="AY137" s="243"/>
      <c r="AZ137" s="49"/>
      <c r="BA137" s="150"/>
      <c r="BB137" s="77"/>
      <c r="BD137" s="49"/>
      <c r="BE137" s="133"/>
    </row>
    <row r="138" spans="37:57" ht="21.75" customHeight="1">
      <c r="AK138" s="126" t="s">
        <v>79</v>
      </c>
      <c r="AL138" s="126">
        <v>84</v>
      </c>
      <c r="AM138" s="126"/>
      <c r="AN138" s="126">
        <v>1.01</v>
      </c>
      <c r="AP138" s="126">
        <v>84</v>
      </c>
      <c r="AQ138" s="126" t="s">
        <v>79</v>
      </c>
      <c r="AR138" s="49"/>
      <c r="AS138" s="49"/>
      <c r="AT138" s="49"/>
      <c r="AV138" s="49"/>
    </row>
    <row r="139" spans="37:57" ht="21.75" customHeight="1">
      <c r="AK139" s="126" t="s">
        <v>79</v>
      </c>
      <c r="AL139" s="126">
        <v>85</v>
      </c>
      <c r="AM139" s="126"/>
      <c r="AN139" s="126">
        <v>1.26</v>
      </c>
      <c r="AP139" s="126">
        <v>85</v>
      </c>
      <c r="AQ139" s="126" t="s">
        <v>79</v>
      </c>
      <c r="AR139" s="49"/>
      <c r="AS139" s="49"/>
      <c r="AT139" s="49"/>
      <c r="AV139" s="49"/>
    </row>
    <row r="140" spans="37:57" ht="21.75" customHeight="1">
      <c r="AK140" s="126" t="s">
        <v>79</v>
      </c>
      <c r="AL140" s="126">
        <v>86</v>
      </c>
      <c r="AM140" s="126"/>
      <c r="AN140" s="126">
        <v>1.26</v>
      </c>
      <c r="AP140" s="126">
        <v>86</v>
      </c>
      <c r="AQ140" s="126" t="s">
        <v>79</v>
      </c>
      <c r="AR140" s="49"/>
      <c r="AS140" s="49"/>
      <c r="AT140" s="49"/>
      <c r="AV140" s="49"/>
    </row>
    <row r="141" spans="37:57" ht="21.75" customHeight="1">
      <c r="AK141" s="126" t="s">
        <v>79</v>
      </c>
      <c r="AL141" s="126">
        <v>87</v>
      </c>
      <c r="AM141" s="126"/>
      <c r="AN141" s="126">
        <v>1.26</v>
      </c>
      <c r="AP141" s="126">
        <v>87</v>
      </c>
      <c r="AQ141" s="126" t="s">
        <v>79</v>
      </c>
      <c r="AR141" s="49"/>
      <c r="AS141" s="49"/>
      <c r="AT141" s="49"/>
      <c r="AV141" s="49"/>
    </row>
    <row r="142" spans="37:57" ht="21.75" customHeight="1">
      <c r="AK142" s="126" t="s">
        <v>79</v>
      </c>
      <c r="AL142" s="126">
        <v>88</v>
      </c>
      <c r="AM142" s="126"/>
      <c r="AN142" s="126">
        <v>1.26</v>
      </c>
      <c r="AP142" s="126">
        <v>88</v>
      </c>
      <c r="AQ142" s="126" t="s">
        <v>79</v>
      </c>
      <c r="AR142" s="49"/>
      <c r="AS142" s="49"/>
      <c r="AT142" s="49"/>
      <c r="AV142" s="49"/>
    </row>
    <row r="143" spans="37:57" ht="21.75" customHeight="1">
      <c r="AK143" s="126" t="s">
        <v>79</v>
      </c>
      <c r="AL143" s="126">
        <v>89</v>
      </c>
      <c r="AM143" s="126"/>
      <c r="AN143" s="126">
        <v>1.26</v>
      </c>
      <c r="AP143" s="126">
        <v>89</v>
      </c>
      <c r="AQ143" s="126" t="s">
        <v>79</v>
      </c>
      <c r="AR143" s="49"/>
      <c r="AS143" s="49"/>
      <c r="AT143" s="49"/>
      <c r="AV143" s="49"/>
    </row>
    <row r="144" spans="37:57" ht="21.75" customHeight="1">
      <c r="AK144" s="126" t="s">
        <v>78</v>
      </c>
      <c r="AL144" s="126">
        <v>90</v>
      </c>
      <c r="AM144" s="126"/>
      <c r="AN144" s="126">
        <v>1.51</v>
      </c>
      <c r="AP144" s="126">
        <v>90</v>
      </c>
      <c r="AQ144" s="126" t="s">
        <v>78</v>
      </c>
      <c r="AR144" s="49"/>
      <c r="AS144" s="49"/>
      <c r="AT144" s="49"/>
      <c r="AV144" s="49"/>
    </row>
    <row r="145" spans="37:48" ht="21.75" customHeight="1">
      <c r="AK145" s="126" t="s">
        <v>78</v>
      </c>
      <c r="AL145" s="126">
        <v>91</v>
      </c>
      <c r="AM145" s="126"/>
      <c r="AN145" s="126">
        <v>1.51</v>
      </c>
      <c r="AP145" s="126">
        <v>91</v>
      </c>
      <c r="AQ145" s="126" t="s">
        <v>78</v>
      </c>
      <c r="AR145" s="49"/>
      <c r="AS145" s="49"/>
      <c r="AT145" s="49"/>
      <c r="AV145" s="49"/>
    </row>
    <row r="146" spans="37:48" ht="21.75" customHeight="1">
      <c r="AK146" s="126" t="s">
        <v>78</v>
      </c>
      <c r="AL146" s="126">
        <v>92</v>
      </c>
      <c r="AM146" s="126"/>
      <c r="AN146" s="126">
        <v>1.51</v>
      </c>
      <c r="AP146" s="126">
        <v>92</v>
      </c>
      <c r="AQ146" s="126" t="s">
        <v>78</v>
      </c>
      <c r="AR146" s="49"/>
      <c r="AS146" s="49"/>
      <c r="AT146" s="49"/>
      <c r="AV146" s="49"/>
    </row>
    <row r="147" spans="37:48" ht="21.75" customHeight="1">
      <c r="AK147" s="126" t="s">
        <v>78</v>
      </c>
      <c r="AL147" s="126">
        <v>93</v>
      </c>
      <c r="AM147" s="126"/>
      <c r="AN147" s="126">
        <v>1.51</v>
      </c>
      <c r="AP147" s="126">
        <v>93</v>
      </c>
      <c r="AQ147" s="126" t="s">
        <v>78</v>
      </c>
      <c r="AR147" s="49"/>
      <c r="AS147" s="49"/>
      <c r="AT147" s="49"/>
      <c r="AV147" s="49"/>
    </row>
    <row r="148" spans="37:48" ht="21.75" customHeight="1">
      <c r="AK148" s="126" t="s">
        <v>78</v>
      </c>
      <c r="AL148" s="126">
        <v>94</v>
      </c>
      <c r="AM148" s="126"/>
      <c r="AN148" s="126">
        <v>1.51</v>
      </c>
      <c r="AP148" s="126">
        <v>94</v>
      </c>
      <c r="AQ148" s="126" t="s">
        <v>78</v>
      </c>
      <c r="AR148" s="49"/>
      <c r="AS148" s="49"/>
      <c r="AT148" s="49"/>
      <c r="AV148" s="49"/>
    </row>
    <row r="149" spans="37:48" ht="21.75" customHeight="1">
      <c r="AK149" s="126" t="s">
        <v>78</v>
      </c>
      <c r="AL149" s="126">
        <v>95</v>
      </c>
      <c r="AM149" s="126"/>
      <c r="AN149" s="126">
        <v>1.76</v>
      </c>
      <c r="AP149" s="126">
        <v>95</v>
      </c>
      <c r="AQ149" s="126" t="s">
        <v>78</v>
      </c>
      <c r="AR149" s="49"/>
      <c r="AS149" s="49"/>
      <c r="AT149" s="49"/>
      <c r="AV149" s="49"/>
    </row>
    <row r="150" spans="37:48" ht="21.75" customHeight="1">
      <c r="AK150" s="126" t="s">
        <v>78</v>
      </c>
      <c r="AL150" s="126">
        <v>96</v>
      </c>
      <c r="AM150" s="126"/>
      <c r="AN150" s="126">
        <v>1.76</v>
      </c>
      <c r="AP150" s="126">
        <v>96</v>
      </c>
      <c r="AQ150" s="126" t="s">
        <v>78</v>
      </c>
      <c r="AR150" s="49"/>
      <c r="AS150" s="49"/>
      <c r="AT150" s="49"/>
      <c r="AV150" s="49"/>
    </row>
    <row r="151" spans="37:48" ht="21.75" customHeight="1">
      <c r="AK151" s="126" t="s">
        <v>78</v>
      </c>
      <c r="AL151" s="126">
        <v>97</v>
      </c>
      <c r="AM151" s="126"/>
      <c r="AN151" s="126">
        <v>1.76</v>
      </c>
      <c r="AP151" s="126">
        <v>97</v>
      </c>
      <c r="AQ151" s="126" t="s">
        <v>78</v>
      </c>
      <c r="AR151" s="49"/>
      <c r="AS151" s="49"/>
      <c r="AT151" s="49"/>
      <c r="AV151" s="49"/>
    </row>
    <row r="152" spans="37:48" ht="21.75" customHeight="1">
      <c r="AK152" s="126" t="s">
        <v>78</v>
      </c>
      <c r="AL152" s="126">
        <v>98</v>
      </c>
      <c r="AM152" s="126"/>
      <c r="AN152" s="126">
        <v>1.76</v>
      </c>
      <c r="AP152" s="126">
        <v>98</v>
      </c>
      <c r="AQ152" s="126" t="s">
        <v>78</v>
      </c>
      <c r="AR152" s="49"/>
      <c r="AS152" s="49"/>
      <c r="AT152" s="49"/>
      <c r="AV152" s="49"/>
    </row>
    <row r="153" spans="37:48" ht="21.75" customHeight="1">
      <c r="AK153" s="126" t="s">
        <v>78</v>
      </c>
      <c r="AL153" s="126">
        <v>99</v>
      </c>
      <c r="AM153" s="126"/>
      <c r="AN153" s="126">
        <v>1.76</v>
      </c>
      <c r="AP153" s="126">
        <v>99</v>
      </c>
      <c r="AQ153" s="126" t="s">
        <v>78</v>
      </c>
      <c r="AR153" s="49"/>
      <c r="AS153" s="49"/>
      <c r="AT153" s="49"/>
      <c r="AV153" s="49"/>
    </row>
    <row r="154" spans="37:48" ht="21.75" customHeight="1">
      <c r="AK154" s="126" t="s">
        <v>78</v>
      </c>
      <c r="AL154" s="126">
        <v>100</v>
      </c>
      <c r="AM154" s="126"/>
      <c r="AN154" s="126">
        <v>1.76</v>
      </c>
      <c r="AP154" s="126">
        <v>100</v>
      </c>
      <c r="AQ154" s="126" t="s">
        <v>78</v>
      </c>
      <c r="AR154" s="49"/>
      <c r="AS154" s="49"/>
      <c r="AT154" s="49"/>
      <c r="AV154" s="49"/>
    </row>
  </sheetData>
  <autoFilter ref="A1:BE154" xr:uid="{00000000-0001-0000-0100-000000000000}"/>
  <mergeCells count="35">
    <mergeCell ref="J12:K12"/>
    <mergeCell ref="N12:O12"/>
    <mergeCell ref="F4:G4"/>
    <mergeCell ref="F5:G5"/>
    <mergeCell ref="AA4:AH4"/>
    <mergeCell ref="P9:P11"/>
    <mergeCell ref="I4:T4"/>
    <mergeCell ref="I5:T5"/>
    <mergeCell ref="I6:R6"/>
    <mergeCell ref="M9:M11"/>
    <mergeCell ref="AA5:AH5"/>
    <mergeCell ref="V4:W4"/>
    <mergeCell ref="V5:W5"/>
    <mergeCell ref="V8:W8"/>
    <mergeCell ref="AY127:AY137"/>
    <mergeCell ref="AK8:AK11"/>
    <mergeCell ref="I8:L8"/>
    <mergeCell ref="M8:P8"/>
    <mergeCell ref="I7:P7"/>
    <mergeCell ref="R9:R11"/>
    <mergeCell ref="AY97:AY106"/>
    <mergeCell ref="Q9:Q11"/>
    <mergeCell ref="AL8:AO8"/>
    <mergeCell ref="I9:I11"/>
    <mergeCell ref="AY117:AY126"/>
    <mergeCell ref="AY107:AY116"/>
    <mergeCell ref="L9:L11"/>
    <mergeCell ref="Q7:R8"/>
    <mergeCell ref="AL12:AO12"/>
    <mergeCell ref="AL9:AO9"/>
    <mergeCell ref="AK30:AN30"/>
    <mergeCell ref="AK31:AN31"/>
    <mergeCell ref="AK32:AN32"/>
    <mergeCell ref="AK33:AN33"/>
    <mergeCell ref="AK34:AN34"/>
  </mergeCells>
  <printOptions horizontalCentered="1"/>
  <pageMargins left="0.19685039370078741" right="0.19685039370078741" top="0.55118110236220474" bottom="0.23622047244094491" header="0.31496062992125984" footer="0.31496062992125984"/>
  <pageSetup paperSize="5" scale="45" firstPageNumber="81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พนักงานมหาวิทยาลัย(เงินแผ่นดิน)</vt:lpstr>
      <vt:lpstr>'พนักงานมหาวิทยาลัย(เงินแผ่นดิน)'!Print_Titles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2025-08-13T09:09:51Z</dcterms:modified>
</cp:coreProperties>
</file>